
<file path=[Content_Types].xml><?xml version="1.0" encoding="utf-8"?>
<Types xmlns="http://schemas.openxmlformats.org/package/2006/content-types">
  <Override PartName="/xl/worksheets/sheet9.xml" ContentType="application/vnd.openxmlformats-officedocument.spreadsheetml.worksheet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calcChain.xml" ContentType="application/vnd.openxmlformats-officedocument.spreadsheetml.calcChain+xml"/>
  <Override PartName="/xl/externalLinks/externalLink10.xml" ContentType="application/vnd.openxmlformats-officedocument.spreadsheetml.externalLink+xml"/>
  <Override PartName="/xl/sharedStrings.xml" ContentType="application/vnd.openxmlformats-officedocument.spreadsheetml.sharedStrings+xml"/>
  <Override PartName="/docProps/core.xml" ContentType="application/vnd.openxmlformats-package.core-properties+xml"/>
  <Default Extension="bin" ContentType="application/vnd.openxmlformats-officedocument.spreadsheetml.printerSettings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0" yWindow="1545" windowWidth="12000" windowHeight="6420" tabRatio="915" activeTab="2"/>
  </bookViews>
  <sheets>
    <sheet name="Осн. фін. пок." sheetId="14" r:id="rId1"/>
    <sheet name="I. Фін результат" sheetId="2" r:id="rId2"/>
    <sheet name="ІІ. Розр. з бюджетом" sheetId="19" r:id="rId3"/>
    <sheet name="ІІІ. Рух грош. коштів" sheetId="18" r:id="rId4"/>
    <sheet name="IV. Кап. інвестиції" sheetId="3" r:id="rId5"/>
    <sheet name=" V. Коефіцієнти" sheetId="11" r:id="rId6"/>
    <sheet name="6.1. Інша інфо_1" sheetId="10" r:id="rId7"/>
    <sheet name="6.2. Інша інфо_2" sheetId="9" r:id="rId8"/>
    <sheet name="VII Статутн. капіт" sheetId="20" r:id="rId9"/>
  </sheets>
  <externalReferences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</externalReferences>
  <definedNames>
    <definedName name="__123Graph_XGRAPH3" hidden="1">[1]GDP!#REF!</definedName>
    <definedName name="aa">'[2]1993'!$A$1:$IV$3,'[2]1993'!$A$1:$A$65536</definedName>
    <definedName name="ad">'[3]МТР Газ України'!$B$1</definedName>
    <definedName name="as">'[4]МТР Газ України'!$B$1</definedName>
    <definedName name="asdf">[5]Inform!$E$6</definedName>
    <definedName name="asdfg">[5]Inform!$F$2</definedName>
    <definedName name="BuiltIn_Print_Area___1___1">#REF!</definedName>
    <definedName name="ClDate">[6]Inform!$E$6</definedName>
    <definedName name="ClDate_21">[7]Inform!$E$6</definedName>
    <definedName name="ClDate_25">[7]Inform!$E$6</definedName>
    <definedName name="ClDate_6">[8]Inform!$E$6</definedName>
    <definedName name="CompName">[6]Inform!$F$2</definedName>
    <definedName name="CompName_21">[7]Inform!$F$2</definedName>
    <definedName name="CompName_25">[7]Inform!$F$2</definedName>
    <definedName name="CompName_6">[8]Inform!$F$2</definedName>
    <definedName name="CompNameE">[6]Inform!$G$2</definedName>
    <definedName name="CompNameE_21">[7]Inform!$G$2</definedName>
    <definedName name="CompNameE_25">[7]Inform!$G$2</definedName>
    <definedName name="CompNameE_6">[8]Inform!$G$2</definedName>
    <definedName name="Cost_Category_National_ID">#REF!</definedName>
    <definedName name="Cе511">#REF!</definedName>
    <definedName name="d">'[9]МТР Газ України'!$B$4</definedName>
    <definedName name="dCPIb">[10]попер_роз!#REF!</definedName>
    <definedName name="dPPIb">[10]попер_роз!#REF!</definedName>
    <definedName name="ds">'[11]7  Інші витрати'!#REF!</definedName>
    <definedName name="Fact_Type_ID">#REF!</definedName>
    <definedName name="G">'[12]МТР Газ України'!$B$1</definedName>
    <definedName name="ij1sssss">'[13]7  Інші витрати'!#REF!</definedName>
    <definedName name="LastItem">[14]Лист1!$A$1</definedName>
    <definedName name="Load">'[15]МТР Газ України'!$B$4</definedName>
    <definedName name="Load_ID">'[16]МТР Газ України'!$B$4</definedName>
    <definedName name="Load_ID_10">'[17]7  Інші витрати'!#REF!</definedName>
    <definedName name="Load_ID_11">'[18]МТР Газ України'!$B$4</definedName>
    <definedName name="Load_ID_12">'[18]МТР Газ України'!$B$4</definedName>
    <definedName name="Load_ID_13">'[18]МТР Газ України'!$B$4</definedName>
    <definedName name="Load_ID_14">'[18]МТР Газ України'!$B$4</definedName>
    <definedName name="Load_ID_15">'[18]МТР Газ України'!$B$4</definedName>
    <definedName name="Load_ID_16">'[18]МТР Газ України'!$B$4</definedName>
    <definedName name="Load_ID_17">'[18]МТР Газ України'!$B$4</definedName>
    <definedName name="Load_ID_18">'[19]МТР Газ України'!$B$4</definedName>
    <definedName name="Load_ID_19">'[20]МТР Газ України'!$B$4</definedName>
    <definedName name="Load_ID_20">'[19]МТР Газ України'!$B$4</definedName>
    <definedName name="Load_ID_200">'[15]МТР Газ України'!$B$4</definedName>
    <definedName name="Load_ID_21">'[21]МТР Газ України'!$B$4</definedName>
    <definedName name="Load_ID_23">'[20]МТР Газ України'!$B$4</definedName>
    <definedName name="Load_ID_25">'[21]МТР Газ України'!$B$4</definedName>
    <definedName name="Load_ID_542">'[22]МТР Газ України'!$B$4</definedName>
    <definedName name="Load_ID_6">'[18]МТР Газ України'!$B$4</definedName>
    <definedName name="OpDate">[6]Inform!$E$5</definedName>
    <definedName name="OpDate_21">[7]Inform!$E$5</definedName>
    <definedName name="OpDate_25">[7]Inform!$E$5</definedName>
    <definedName name="OpDate_6">[8]Inform!$E$5</definedName>
    <definedName name="QR">[23]Inform!$E$5</definedName>
    <definedName name="qw">[5]Inform!$E$5</definedName>
    <definedName name="qwert">[5]Inform!$G$2</definedName>
    <definedName name="qwerty">'[4]МТР Газ України'!$B$4</definedName>
    <definedName name="ShowFil">[14]!ShowFil</definedName>
    <definedName name="SU_ID">#REF!</definedName>
    <definedName name="Time_ID">'[16]МТР Газ України'!$B$1</definedName>
    <definedName name="Time_ID_10">'[17]7  Інші витрати'!#REF!</definedName>
    <definedName name="Time_ID_11">'[18]МТР Газ України'!$B$1</definedName>
    <definedName name="Time_ID_12">'[18]МТР Газ України'!$B$1</definedName>
    <definedName name="Time_ID_13">'[18]МТР Газ України'!$B$1</definedName>
    <definedName name="Time_ID_14">'[18]МТР Газ України'!$B$1</definedName>
    <definedName name="Time_ID_15">'[18]МТР Газ України'!$B$1</definedName>
    <definedName name="Time_ID_16">'[18]МТР Газ України'!$B$1</definedName>
    <definedName name="Time_ID_17">'[18]МТР Газ України'!$B$1</definedName>
    <definedName name="Time_ID_18">'[19]МТР Газ України'!$B$1</definedName>
    <definedName name="Time_ID_19">'[20]МТР Газ України'!$B$1</definedName>
    <definedName name="Time_ID_20">'[19]МТР Газ України'!$B$1</definedName>
    <definedName name="Time_ID_21">'[21]МТР Газ України'!$B$1</definedName>
    <definedName name="Time_ID_23">'[20]МТР Газ України'!$B$1</definedName>
    <definedName name="Time_ID_25">'[21]МТР Газ України'!$B$1</definedName>
    <definedName name="Time_ID_6">'[18]МТР Газ України'!$B$1</definedName>
    <definedName name="Time_ID0">'[16]МТР Газ України'!$F$1</definedName>
    <definedName name="Time_ID0_10">'[17]7  Інші витрати'!#REF!</definedName>
    <definedName name="Time_ID0_11">'[18]МТР Газ України'!$F$1</definedName>
    <definedName name="Time_ID0_12">'[18]МТР Газ України'!$F$1</definedName>
    <definedName name="Time_ID0_13">'[18]МТР Газ України'!$F$1</definedName>
    <definedName name="Time_ID0_14">'[18]МТР Газ України'!$F$1</definedName>
    <definedName name="Time_ID0_15">'[18]МТР Газ України'!$F$1</definedName>
    <definedName name="Time_ID0_16">'[18]МТР Газ України'!$F$1</definedName>
    <definedName name="Time_ID0_17">'[18]МТР Газ України'!$F$1</definedName>
    <definedName name="Time_ID0_18">'[19]МТР Газ України'!$F$1</definedName>
    <definedName name="Time_ID0_19">'[20]МТР Газ України'!$F$1</definedName>
    <definedName name="Time_ID0_20">'[19]МТР Газ України'!$F$1</definedName>
    <definedName name="Time_ID0_21">'[21]МТР Газ України'!$F$1</definedName>
    <definedName name="Time_ID0_23">'[20]МТР Газ України'!$F$1</definedName>
    <definedName name="Time_ID0_25">'[21]МТР Газ України'!$F$1</definedName>
    <definedName name="Time_ID0_6">'[18]МТР Газ України'!$F$1</definedName>
    <definedName name="ttttttt">#REF!</definedName>
    <definedName name="Unit">[6]Inform!$E$38</definedName>
    <definedName name="Unit_21">[7]Inform!$E$38</definedName>
    <definedName name="Unit_25">[7]Inform!$E$38</definedName>
    <definedName name="Unit_6">[8]Inform!$E$38</definedName>
    <definedName name="WQER">'[24]МТР Газ України'!$B$4</definedName>
    <definedName name="wr">'[24]МТР Газ України'!$B$4</definedName>
    <definedName name="yyyy">#REF!</definedName>
    <definedName name="zx">'[4]МТР Газ України'!$F$1</definedName>
    <definedName name="zxc">[5]Inform!$E$38</definedName>
    <definedName name="а">'[13]7  Інші витрати'!#REF!</definedName>
    <definedName name="ав">#REF!</definedName>
    <definedName name="аен">'[24]МТР Газ України'!$B$4</definedName>
    <definedName name="_xlnm.Database">'[25]Ener '!$A$1:$G$2645</definedName>
    <definedName name="в">'[26]МТР Газ України'!$F$1</definedName>
    <definedName name="ватт">'[27]БАЗА  '!#REF!</definedName>
    <definedName name="Д">'[15]МТР Газ України'!$B$4</definedName>
    <definedName name="е">#REF!</definedName>
    <definedName name="є">#REF!</definedName>
    <definedName name="_xlnm.Print_Titles" localSheetId="5">' V. Коефіцієнти'!$6:$6</definedName>
    <definedName name="_xlnm.Print_Titles" localSheetId="1">'I. Фін результат'!$4:$6</definedName>
    <definedName name="_xlnm.Print_Titles" localSheetId="2">'ІІ. Розр. з бюджетом'!$4:$6</definedName>
    <definedName name="_xlnm.Print_Titles" localSheetId="3">'ІІІ. Рух грош. коштів'!$4:$6</definedName>
    <definedName name="_xlnm.Print_Titles" localSheetId="0">'Осн. фін. пок.'!$21:$23</definedName>
    <definedName name="Заголовки_для_печати_МИ">'[28]1993'!$A$1:$IV$3,'[28]1993'!$A$1:$A$65536</definedName>
    <definedName name="і">[29]Inform!$F$2</definedName>
    <definedName name="ів">#REF!</definedName>
    <definedName name="ів___0">#REF!</definedName>
    <definedName name="ів_22">#REF!</definedName>
    <definedName name="ів_26">#REF!</definedName>
    <definedName name="іваіа">'[30]7  Інші витрати'!#REF!</definedName>
    <definedName name="іваф">#REF!</definedName>
    <definedName name="івів">'[12]МТР Газ України'!$B$1</definedName>
    <definedName name="іцу">[23]Inform!$G$2</definedName>
    <definedName name="йуц">#REF!</definedName>
    <definedName name="йцу">#REF!</definedName>
    <definedName name="йцуйй">#REF!</definedName>
    <definedName name="йцукц">'[30]7  Інші витрати'!#REF!</definedName>
    <definedName name="КЕ">#REF!</definedName>
    <definedName name="КЕ___0">#REF!</definedName>
    <definedName name="КЕ_22">#REF!</definedName>
    <definedName name="КЕ_26">#REF!</definedName>
    <definedName name="кен">#REF!</definedName>
    <definedName name="л">#REF!</definedName>
    <definedName name="_xlnm.Print_Area" localSheetId="5">' V. Коефіцієнти'!$A$1:$H$29</definedName>
    <definedName name="_xlnm.Print_Area" localSheetId="6">'6.1. Інша інфо_1'!$A$1:$O$67</definedName>
    <definedName name="_xlnm.Print_Area" localSheetId="7">'6.2. Інша інфо_2'!$A$1:$AF$84</definedName>
    <definedName name="_xlnm.Print_Area" localSheetId="1">'I. Фін результат'!$A$1:$I$104</definedName>
    <definedName name="_xlnm.Print_Area" localSheetId="4">'IV. Кап. інвестиції'!$A$1:$H$18</definedName>
    <definedName name="_xlnm.Print_Area" localSheetId="8">'VII Статутн. капіт'!$A$1:$H$21</definedName>
    <definedName name="_xlnm.Print_Area" localSheetId="2">'ІІ. Розр. з бюджетом'!$A$1:$H$45</definedName>
    <definedName name="_xlnm.Print_Area" localSheetId="3">'ІІІ. Рух грош. коштів'!$A$1:$H$75</definedName>
    <definedName name="_xlnm.Print_Area" localSheetId="0">'Осн. фін. пок.'!$A$1:$H$164</definedName>
    <definedName name="п">'[13]7  Інші витрати'!#REF!</definedName>
    <definedName name="пдв">'[15]МТР Газ України'!$B$4</definedName>
    <definedName name="пдв_утг">'[15]МТР Газ України'!$F$1</definedName>
    <definedName name="План">#REF!</definedName>
    <definedName name="Порівняльний_розрахунок_ціни_природного_газу__що_експортується____________________________________________________________________________________________________________________НАК__Нафтогаз_України___у_2005_році.">#REF!</definedName>
    <definedName name="ппп">[31]Inform!$E$6</definedName>
    <definedName name="р">#REF!</definedName>
    <definedName name="т">[32]Inform!$E$6</definedName>
    <definedName name="тариф">[33]Inform!$G$2</definedName>
    <definedName name="уйцукйцуйу">#REF!</definedName>
    <definedName name="уке">[34]Inform!$G$2</definedName>
    <definedName name="УТГ">'[15]МТР Газ України'!$B$4</definedName>
    <definedName name="фів">'[24]МТР Газ України'!$B$4</definedName>
    <definedName name="фіваіф">'[30]7  Інші витрати'!#REF!</definedName>
    <definedName name="фф">'[26]МТР Газ України'!$F$1</definedName>
    <definedName name="ц">'[13]7  Інші витрати'!#REF!</definedName>
    <definedName name="ччч">'[35]БАЗА  '!#REF!</definedName>
    <definedName name="ш">#REF!</definedName>
  </definedNames>
  <calcPr calcId="124519"/>
</workbook>
</file>

<file path=xl/calcChain.xml><?xml version="1.0" encoding="utf-8"?>
<calcChain xmlns="http://schemas.openxmlformats.org/spreadsheetml/2006/main">
  <c r="H33" i="19"/>
  <c r="G33"/>
  <c r="G28"/>
  <c r="D160" i="14"/>
  <c r="D159"/>
  <c r="D158"/>
  <c r="D155"/>
  <c r="D154"/>
  <c r="D153"/>
  <c r="F137"/>
  <c r="F140" s="1"/>
  <c r="F133"/>
  <c r="F128"/>
  <c r="D95"/>
  <c r="E95"/>
  <c r="F95"/>
  <c r="C95"/>
  <c r="H94"/>
  <c r="H95"/>
  <c r="G94"/>
  <c r="G95"/>
  <c r="W56" i="9"/>
  <c r="AC48"/>
  <c r="X47"/>
  <c r="X48"/>
  <c r="X49"/>
  <c r="V65"/>
  <c r="U65"/>
  <c r="AD32"/>
  <c r="AD33"/>
  <c r="AD34"/>
  <c r="AD35"/>
  <c r="AD36"/>
  <c r="AD37"/>
  <c r="AD38"/>
  <c r="AD39"/>
  <c r="AD40"/>
  <c r="AD41"/>
  <c r="AD42"/>
  <c r="AD43"/>
  <c r="AD44"/>
  <c r="AD45"/>
  <c r="AD46"/>
  <c r="AD47"/>
  <c r="AD48"/>
  <c r="AF48" s="1"/>
  <c r="AD49"/>
  <c r="AF49" s="1"/>
  <c r="AD50"/>
  <c r="AF50" s="1"/>
  <c r="AD51"/>
  <c r="AF51" s="1"/>
  <c r="AD52"/>
  <c r="AF52" s="1"/>
  <c r="AD53"/>
  <c r="AF53" s="1"/>
  <c r="AD54"/>
  <c r="AD55"/>
  <c r="AF55" s="1"/>
  <c r="AD56"/>
  <c r="AF56" s="1"/>
  <c r="AD57"/>
  <c r="AD58"/>
  <c r="AD59"/>
  <c r="AD60"/>
  <c r="AD61"/>
  <c r="AD62"/>
  <c r="AD63"/>
  <c r="AD64"/>
  <c r="X56"/>
  <c r="W55"/>
  <c r="X55"/>
  <c r="W53"/>
  <c r="X53"/>
  <c r="W52"/>
  <c r="X52"/>
  <c r="W51"/>
  <c r="X51"/>
  <c r="W50"/>
  <c r="X50"/>
  <c r="W49"/>
  <c r="W48"/>
  <c r="AC33"/>
  <c r="AE33" s="1"/>
  <c r="AC34"/>
  <c r="AC35"/>
  <c r="AE35" s="1"/>
  <c r="AC36"/>
  <c r="AC37"/>
  <c r="AE37" s="1"/>
  <c r="AC38"/>
  <c r="AC39"/>
  <c r="AE39" s="1"/>
  <c r="AC40"/>
  <c r="AC41"/>
  <c r="AE41" s="1"/>
  <c r="AC42"/>
  <c r="AC43"/>
  <c r="AE43" s="1"/>
  <c r="AC44"/>
  <c r="AC45"/>
  <c r="AE45" s="1"/>
  <c r="AC46"/>
  <c r="AC47"/>
  <c r="AE47" s="1"/>
  <c r="AC54"/>
  <c r="AC57"/>
  <c r="AC58"/>
  <c r="AC59"/>
  <c r="AC60"/>
  <c r="AC61"/>
  <c r="AC62"/>
  <c r="AC63"/>
  <c r="AC64"/>
  <c r="X33"/>
  <c r="X34"/>
  <c r="X35"/>
  <c r="X36"/>
  <c r="X37"/>
  <c r="X38"/>
  <c r="X39"/>
  <c r="X40"/>
  <c r="X41"/>
  <c r="X42"/>
  <c r="X43"/>
  <c r="X44"/>
  <c r="X45"/>
  <c r="X46"/>
  <c r="X54"/>
  <c r="X57"/>
  <c r="X58"/>
  <c r="X59"/>
  <c r="X60"/>
  <c r="X61"/>
  <c r="X62"/>
  <c r="X63"/>
  <c r="X64"/>
  <c r="W47"/>
  <c r="W54"/>
  <c r="W57"/>
  <c r="W58"/>
  <c r="W59"/>
  <c r="W60"/>
  <c r="W61"/>
  <c r="W62"/>
  <c r="W63"/>
  <c r="W64"/>
  <c r="W33"/>
  <c r="W34"/>
  <c r="W35"/>
  <c r="W36"/>
  <c r="W37"/>
  <c r="W38"/>
  <c r="W39"/>
  <c r="W40"/>
  <c r="W41"/>
  <c r="W42"/>
  <c r="W43"/>
  <c r="W44"/>
  <c r="W45"/>
  <c r="W46"/>
  <c r="F97" i="14"/>
  <c r="E97"/>
  <c r="D97"/>
  <c r="C97"/>
  <c r="F96"/>
  <c r="E96"/>
  <c r="D96"/>
  <c r="C96"/>
  <c r="F125"/>
  <c r="G20" i="11"/>
  <c r="G16"/>
  <c r="G15"/>
  <c r="R9" i="9"/>
  <c r="D152" i="14" l="1"/>
  <c r="F141"/>
  <c r="AE61" i="9"/>
  <c r="AE57"/>
  <c r="AF63"/>
  <c r="AF59"/>
  <c r="AF64"/>
  <c r="AF62"/>
  <c r="AF60"/>
  <c r="AF58"/>
  <c r="AF54"/>
  <c r="AF46"/>
  <c r="AF44"/>
  <c r="AF42"/>
  <c r="AF40"/>
  <c r="AF38"/>
  <c r="AF36"/>
  <c r="AF34"/>
  <c r="AE53"/>
  <c r="AE49"/>
  <c r="AF61"/>
  <c r="AF57"/>
  <c r="AF47"/>
  <c r="AF45"/>
  <c r="AF43"/>
  <c r="AF41"/>
  <c r="AF39"/>
  <c r="AF37"/>
  <c r="AF35"/>
  <c r="AF33"/>
  <c r="AE63"/>
  <c r="AE59"/>
  <c r="AE55"/>
  <c r="AE51"/>
  <c r="AE64"/>
  <c r="AE62"/>
  <c r="AE60"/>
  <c r="AE58"/>
  <c r="AE56"/>
  <c r="AE54"/>
  <c r="AE52"/>
  <c r="AE50"/>
  <c r="AE48"/>
  <c r="AE46"/>
  <c r="AE44"/>
  <c r="AE42"/>
  <c r="AE40"/>
  <c r="AE38"/>
  <c r="AE36"/>
  <c r="AE34"/>
  <c r="G96" i="14"/>
  <c r="H96"/>
  <c r="I26" i="10"/>
  <c r="I27"/>
  <c r="I25"/>
  <c r="F27"/>
  <c r="F26"/>
  <c r="F25"/>
  <c r="C27"/>
  <c r="C26"/>
  <c r="C25"/>
  <c r="C19" i="19"/>
  <c r="E15" i="11"/>
  <c r="F15"/>
  <c r="D15"/>
  <c r="D32" i="19" l="1"/>
  <c r="E32"/>
  <c r="F32"/>
  <c r="C32"/>
  <c r="C93" i="14" s="1"/>
  <c r="D32" i="18"/>
  <c r="D26" s="1"/>
  <c r="D19" s="1"/>
  <c r="E32"/>
  <c r="F32"/>
  <c r="C32"/>
  <c r="C26" s="1"/>
  <c r="D91" i="14"/>
  <c r="E91"/>
  <c r="F91"/>
  <c r="C91"/>
  <c r="D90"/>
  <c r="E90"/>
  <c r="F90"/>
  <c r="C90"/>
  <c r="D9" i="20"/>
  <c r="D53" i="18" s="1"/>
  <c r="E9" i="20"/>
  <c r="E53" i="18" s="1"/>
  <c r="F9" i="20"/>
  <c r="F53" i="18" s="1"/>
  <c r="C9" i="20"/>
  <c r="C53" i="18" s="1"/>
  <c r="H12" i="20"/>
  <c r="H11"/>
  <c r="H134" i="14"/>
  <c r="G134"/>
  <c r="D133"/>
  <c r="E133"/>
  <c r="C133"/>
  <c r="G133" s="1"/>
  <c r="T78" i="9"/>
  <c r="R78"/>
  <c r="P78"/>
  <c r="N75"/>
  <c r="N76"/>
  <c r="N77"/>
  <c r="L78"/>
  <c r="J78"/>
  <c r="H78"/>
  <c r="F78"/>
  <c r="G129" i="14"/>
  <c r="H129"/>
  <c r="G130"/>
  <c r="H130"/>
  <c r="G131"/>
  <c r="H131"/>
  <c r="G132"/>
  <c r="H132"/>
  <c r="G135"/>
  <c r="H135"/>
  <c r="G136"/>
  <c r="H136"/>
  <c r="G138"/>
  <c r="H138"/>
  <c r="G139"/>
  <c r="H139"/>
  <c r="H127"/>
  <c r="G127"/>
  <c r="Z65" i="9"/>
  <c r="F119" i="14" s="1"/>
  <c r="F118"/>
  <c r="R65" i="9"/>
  <c r="F117" i="14" s="1"/>
  <c r="N65" i="9"/>
  <c r="F116" i="14" s="1"/>
  <c r="Y65" i="9"/>
  <c r="E119" i="14" s="1"/>
  <c r="E118"/>
  <c r="Q65" i="9"/>
  <c r="E117" i="14" s="1"/>
  <c r="M65" i="9"/>
  <c r="E116" i="14" s="1"/>
  <c r="AD31" i="9"/>
  <c r="AD65" s="1"/>
  <c r="AC31"/>
  <c r="AC65" s="1"/>
  <c r="AC32"/>
  <c r="AF32" s="1"/>
  <c r="AA31"/>
  <c r="AA32"/>
  <c r="AB32"/>
  <c r="AB31"/>
  <c r="X65"/>
  <c r="W31"/>
  <c r="W65" s="1"/>
  <c r="W32"/>
  <c r="X32"/>
  <c r="X31"/>
  <c r="S31"/>
  <c r="S32"/>
  <c r="T32"/>
  <c r="T31"/>
  <c r="O31"/>
  <c r="O32"/>
  <c r="X22"/>
  <c r="U22"/>
  <c r="AA19"/>
  <c r="AD19"/>
  <c r="AA20"/>
  <c r="AD20"/>
  <c r="AA21"/>
  <c r="AD21"/>
  <c r="AD18"/>
  <c r="AA18"/>
  <c r="R22"/>
  <c r="X9"/>
  <c r="U9"/>
  <c r="AD8"/>
  <c r="AD7"/>
  <c r="AA8"/>
  <c r="AA7"/>
  <c r="F150" i="14"/>
  <c r="F149"/>
  <c r="G149" s="1"/>
  <c r="F148"/>
  <c r="E150"/>
  <c r="G150" s="1"/>
  <c r="E149"/>
  <c r="E148"/>
  <c r="F146"/>
  <c r="F145"/>
  <c r="F144"/>
  <c r="E146"/>
  <c r="E145"/>
  <c r="E144"/>
  <c r="G144" s="1"/>
  <c r="D62" i="10"/>
  <c r="H62"/>
  <c r="L62"/>
  <c r="N59"/>
  <c r="N56"/>
  <c r="N53"/>
  <c r="F62"/>
  <c r="J62"/>
  <c r="M37"/>
  <c r="N37"/>
  <c r="O37"/>
  <c r="M38"/>
  <c r="N38"/>
  <c r="O38"/>
  <c r="O36"/>
  <c r="N36"/>
  <c r="M36"/>
  <c r="J37"/>
  <c r="K37"/>
  <c r="L37"/>
  <c r="J38"/>
  <c r="K38"/>
  <c r="L38"/>
  <c r="L36"/>
  <c r="K36"/>
  <c r="J36"/>
  <c r="D39"/>
  <c r="G39"/>
  <c r="F67" i="14"/>
  <c r="I12" i="10"/>
  <c r="L12" s="1"/>
  <c r="E160" i="14"/>
  <c r="E159"/>
  <c r="E158"/>
  <c r="E67"/>
  <c r="F20" i="10" s="1"/>
  <c r="F12"/>
  <c r="F154" i="14"/>
  <c r="E154"/>
  <c r="F155"/>
  <c r="E155"/>
  <c r="F156"/>
  <c r="F153"/>
  <c r="F152" s="1"/>
  <c r="E153"/>
  <c r="C155"/>
  <c r="C154"/>
  <c r="C153"/>
  <c r="C67"/>
  <c r="D67"/>
  <c r="D156" s="1"/>
  <c r="C160"/>
  <c r="C159"/>
  <c r="C158"/>
  <c r="C12" i="10"/>
  <c r="N13"/>
  <c r="N14"/>
  <c r="N15"/>
  <c r="I16"/>
  <c r="F16"/>
  <c r="L16" s="1"/>
  <c r="N17"/>
  <c r="N18"/>
  <c r="N19"/>
  <c r="N21"/>
  <c r="N22"/>
  <c r="N23"/>
  <c r="N25"/>
  <c r="L13"/>
  <c r="L14"/>
  <c r="L15"/>
  <c r="L17"/>
  <c r="L18"/>
  <c r="L19"/>
  <c r="L21"/>
  <c r="L22"/>
  <c r="L23"/>
  <c r="L26"/>
  <c r="C16"/>
  <c r="D137" i="14"/>
  <c r="E137"/>
  <c r="C137"/>
  <c r="D128"/>
  <c r="E128"/>
  <c r="C128"/>
  <c r="D125"/>
  <c r="E125"/>
  <c r="G125" s="1"/>
  <c r="C125"/>
  <c r="E9" i="2"/>
  <c r="E25" i="14"/>
  <c r="E54" i="2"/>
  <c r="E38" i="14" s="1"/>
  <c r="F9" i="2"/>
  <c r="F25" i="14"/>
  <c r="F50" i="2"/>
  <c r="F35" i="14" s="1"/>
  <c r="F54" i="2"/>
  <c r="F38" i="14"/>
  <c r="D109"/>
  <c r="D110"/>
  <c r="D111"/>
  <c r="D112"/>
  <c r="D113"/>
  <c r="D114"/>
  <c r="E109"/>
  <c r="E110"/>
  <c r="E111"/>
  <c r="E112"/>
  <c r="E113"/>
  <c r="E114"/>
  <c r="F109"/>
  <c r="F110"/>
  <c r="F111"/>
  <c r="H111" s="1"/>
  <c r="F112"/>
  <c r="F113"/>
  <c r="F114"/>
  <c r="C110"/>
  <c r="C111"/>
  <c r="C112"/>
  <c r="C113"/>
  <c r="C114"/>
  <c r="C109"/>
  <c r="D100"/>
  <c r="E100"/>
  <c r="F100"/>
  <c r="H100" s="1"/>
  <c r="D101"/>
  <c r="E101"/>
  <c r="H101" s="1"/>
  <c r="F101"/>
  <c r="D105"/>
  <c r="E105"/>
  <c r="F105"/>
  <c r="C105"/>
  <c r="C101"/>
  <c r="C100"/>
  <c r="E20" i="11"/>
  <c r="F20"/>
  <c r="D20"/>
  <c r="D69" i="14"/>
  <c r="E69"/>
  <c r="F69"/>
  <c r="C69"/>
  <c r="E16" i="11"/>
  <c r="F16"/>
  <c r="D16"/>
  <c r="D85" i="2"/>
  <c r="E87"/>
  <c r="H87" s="1"/>
  <c r="E89"/>
  <c r="E85"/>
  <c r="F86"/>
  <c r="F88"/>
  <c r="F87"/>
  <c r="F89"/>
  <c r="F85"/>
  <c r="C85"/>
  <c r="G8" i="3"/>
  <c r="H8"/>
  <c r="G9"/>
  <c r="H9"/>
  <c r="G10"/>
  <c r="H10"/>
  <c r="G11"/>
  <c r="H11"/>
  <c r="G12"/>
  <c r="H12"/>
  <c r="G13"/>
  <c r="H13"/>
  <c r="D7"/>
  <c r="E7"/>
  <c r="F7"/>
  <c r="C7"/>
  <c r="G9" i="18"/>
  <c r="H9"/>
  <c r="G10"/>
  <c r="H10"/>
  <c r="G11"/>
  <c r="H11"/>
  <c r="G12"/>
  <c r="H12"/>
  <c r="G13"/>
  <c r="H13"/>
  <c r="G15"/>
  <c r="H15"/>
  <c r="G16"/>
  <c r="H16"/>
  <c r="G17"/>
  <c r="H17"/>
  <c r="G18"/>
  <c r="H18"/>
  <c r="G20"/>
  <c r="H20"/>
  <c r="G21"/>
  <c r="H21"/>
  <c r="G23"/>
  <c r="H23"/>
  <c r="G24"/>
  <c r="H24"/>
  <c r="G25"/>
  <c r="H25"/>
  <c r="G27"/>
  <c r="H27"/>
  <c r="G28"/>
  <c r="H28"/>
  <c r="G29"/>
  <c r="H29"/>
  <c r="G30"/>
  <c r="H30"/>
  <c r="G31"/>
  <c r="H31"/>
  <c r="G33"/>
  <c r="H33"/>
  <c r="G34"/>
  <c r="H34"/>
  <c r="G35"/>
  <c r="H35"/>
  <c r="G36"/>
  <c r="H36"/>
  <c r="G38"/>
  <c r="H38"/>
  <c r="G40"/>
  <c r="H40"/>
  <c r="G41"/>
  <c r="H41"/>
  <c r="G42"/>
  <c r="H42"/>
  <c r="G43"/>
  <c r="H43"/>
  <c r="G45"/>
  <c r="H45"/>
  <c r="G46"/>
  <c r="H46"/>
  <c r="G47"/>
  <c r="H47"/>
  <c r="G48"/>
  <c r="H48"/>
  <c r="G49"/>
  <c r="H49"/>
  <c r="G51"/>
  <c r="H51"/>
  <c r="G55"/>
  <c r="H55"/>
  <c r="G56"/>
  <c r="H56"/>
  <c r="G57"/>
  <c r="H57"/>
  <c r="G58"/>
  <c r="H58"/>
  <c r="G60"/>
  <c r="H60"/>
  <c r="G62"/>
  <c r="H62"/>
  <c r="G63"/>
  <c r="H63"/>
  <c r="G64"/>
  <c r="H64"/>
  <c r="G65"/>
  <c r="H65"/>
  <c r="G66"/>
  <c r="H66"/>
  <c r="G69"/>
  <c r="H69"/>
  <c r="G70"/>
  <c r="H70"/>
  <c r="F14"/>
  <c r="F8"/>
  <c r="F22"/>
  <c r="F39"/>
  <c r="F44"/>
  <c r="F54"/>
  <c r="F61"/>
  <c r="F59" s="1"/>
  <c r="E14"/>
  <c r="G14" s="1"/>
  <c r="E22"/>
  <c r="G22"/>
  <c r="E26"/>
  <c r="E19" s="1"/>
  <c r="E39"/>
  <c r="E44"/>
  <c r="E54"/>
  <c r="G54"/>
  <c r="E61"/>
  <c r="E59"/>
  <c r="D14"/>
  <c r="D8" s="1"/>
  <c r="D22"/>
  <c r="D39"/>
  <c r="D44"/>
  <c r="D50" s="1"/>
  <c r="D103" i="14" s="1"/>
  <c r="D54" i="18"/>
  <c r="D61"/>
  <c r="D59" s="1"/>
  <c r="C14"/>
  <c r="C8" s="1"/>
  <c r="C22"/>
  <c r="C39"/>
  <c r="C44"/>
  <c r="C50" s="1"/>
  <c r="C103" i="14" s="1"/>
  <c r="C54" i="18"/>
  <c r="C61"/>
  <c r="C59" s="1"/>
  <c r="D85" i="14"/>
  <c r="E85"/>
  <c r="F85"/>
  <c r="D86"/>
  <c r="E86"/>
  <c r="F86"/>
  <c r="D87"/>
  <c r="E87"/>
  <c r="F87"/>
  <c r="D88"/>
  <c r="E88"/>
  <c r="F88"/>
  <c r="D89"/>
  <c r="E89"/>
  <c r="F89"/>
  <c r="C85"/>
  <c r="C86"/>
  <c r="C87"/>
  <c r="C88"/>
  <c r="C89"/>
  <c r="D79"/>
  <c r="E79"/>
  <c r="F79"/>
  <c r="G79" s="1"/>
  <c r="D80"/>
  <c r="E80"/>
  <c r="G80" s="1"/>
  <c r="F80"/>
  <c r="D81"/>
  <c r="E81"/>
  <c r="F81"/>
  <c r="C80"/>
  <c r="C81"/>
  <c r="C79"/>
  <c r="C77"/>
  <c r="D77"/>
  <c r="E77"/>
  <c r="F77"/>
  <c r="C78"/>
  <c r="D78"/>
  <c r="E78"/>
  <c r="F78"/>
  <c r="C76"/>
  <c r="C75" s="1"/>
  <c r="D76"/>
  <c r="D75" s="1"/>
  <c r="E76"/>
  <c r="E75" s="1"/>
  <c r="F76"/>
  <c r="F75" s="1"/>
  <c r="D74"/>
  <c r="E74"/>
  <c r="F74"/>
  <c r="C74"/>
  <c r="D37" i="19"/>
  <c r="E37"/>
  <c r="F37"/>
  <c r="F40" s="1"/>
  <c r="F98" i="14" s="1"/>
  <c r="C37" i="19"/>
  <c r="D93" i="14"/>
  <c r="E93"/>
  <c r="F93"/>
  <c r="D27" i="19"/>
  <c r="D92" i="14" s="1"/>
  <c r="E27" i="19"/>
  <c r="E92" i="14"/>
  <c r="F27" i="19"/>
  <c r="F92" i="14" s="1"/>
  <c r="C27" i="19"/>
  <c r="C92" i="14" s="1"/>
  <c r="D19" i="19"/>
  <c r="D84" i="14" s="1"/>
  <c r="E19" i="19"/>
  <c r="E84" i="14" s="1"/>
  <c r="F19" i="19"/>
  <c r="F84" i="14" s="1"/>
  <c r="C84"/>
  <c r="H20" i="19"/>
  <c r="H21"/>
  <c r="H22"/>
  <c r="H23"/>
  <c r="H24"/>
  <c r="H25"/>
  <c r="H26"/>
  <c r="H28"/>
  <c r="H29"/>
  <c r="H30"/>
  <c r="H31"/>
  <c r="H34"/>
  <c r="H35"/>
  <c r="H36"/>
  <c r="H38"/>
  <c r="H39"/>
  <c r="H10"/>
  <c r="H11"/>
  <c r="H12"/>
  <c r="H13"/>
  <c r="H14"/>
  <c r="H15"/>
  <c r="H16"/>
  <c r="D9"/>
  <c r="E9"/>
  <c r="F9"/>
  <c r="H9"/>
  <c r="C9"/>
  <c r="D64" i="14"/>
  <c r="E64"/>
  <c r="F64"/>
  <c r="D65"/>
  <c r="E65"/>
  <c r="F65"/>
  <c r="D66"/>
  <c r="E66"/>
  <c r="F66"/>
  <c r="D68"/>
  <c r="E68"/>
  <c r="F68"/>
  <c r="D70"/>
  <c r="E70"/>
  <c r="F70"/>
  <c r="C65"/>
  <c r="C66"/>
  <c r="C68"/>
  <c r="C70"/>
  <c r="C64"/>
  <c r="D58"/>
  <c r="E58"/>
  <c r="F58"/>
  <c r="D59"/>
  <c r="E59"/>
  <c r="F59"/>
  <c r="C59"/>
  <c r="C58"/>
  <c r="D51"/>
  <c r="E51"/>
  <c r="F51"/>
  <c r="C51"/>
  <c r="C49"/>
  <c r="D49"/>
  <c r="E49"/>
  <c r="F49"/>
  <c r="D47"/>
  <c r="E47"/>
  <c r="F47"/>
  <c r="C47"/>
  <c r="D46"/>
  <c r="E46"/>
  <c r="F46"/>
  <c r="C46"/>
  <c r="D45"/>
  <c r="E45"/>
  <c r="F45"/>
  <c r="C45"/>
  <c r="D44"/>
  <c r="E44"/>
  <c r="F44"/>
  <c r="C44"/>
  <c r="C39"/>
  <c r="D39"/>
  <c r="E39"/>
  <c r="F39"/>
  <c r="C40"/>
  <c r="D40"/>
  <c r="E40"/>
  <c r="F40"/>
  <c r="C36"/>
  <c r="D36"/>
  <c r="E36"/>
  <c r="F36"/>
  <c r="C37"/>
  <c r="D37"/>
  <c r="E37"/>
  <c r="F37"/>
  <c r="G53"/>
  <c r="G54"/>
  <c r="G55"/>
  <c r="G56"/>
  <c r="G62"/>
  <c r="G63"/>
  <c r="C29"/>
  <c r="D29"/>
  <c r="E29"/>
  <c r="F29"/>
  <c r="C30"/>
  <c r="D30"/>
  <c r="E30"/>
  <c r="F30"/>
  <c r="C31"/>
  <c r="D31"/>
  <c r="E31"/>
  <c r="F31"/>
  <c r="C32"/>
  <c r="D32"/>
  <c r="E32"/>
  <c r="F32"/>
  <c r="C33"/>
  <c r="D33"/>
  <c r="E33"/>
  <c r="F33"/>
  <c r="H89"/>
  <c r="H97"/>
  <c r="H79"/>
  <c r="H53"/>
  <c r="H54"/>
  <c r="H55"/>
  <c r="H56"/>
  <c r="H62"/>
  <c r="H63"/>
  <c r="D25"/>
  <c r="C25"/>
  <c r="D89" i="2"/>
  <c r="C89"/>
  <c r="D88"/>
  <c r="E88"/>
  <c r="C88"/>
  <c r="D87"/>
  <c r="C87"/>
  <c r="D86"/>
  <c r="E86"/>
  <c r="H86" s="1"/>
  <c r="C86"/>
  <c r="G55"/>
  <c r="G56"/>
  <c r="G57"/>
  <c r="G58"/>
  <c r="G59"/>
  <c r="G60"/>
  <c r="G52"/>
  <c r="G53"/>
  <c r="G54"/>
  <c r="G51"/>
  <c r="G46"/>
  <c r="H93"/>
  <c r="H94"/>
  <c r="H95"/>
  <c r="H96"/>
  <c r="H97"/>
  <c r="H98"/>
  <c r="E99"/>
  <c r="F99"/>
  <c r="H92"/>
  <c r="H85"/>
  <c r="H89"/>
  <c r="F42"/>
  <c r="F34" i="14" s="1"/>
  <c r="E42" i="2"/>
  <c r="E34" i="14" s="1"/>
  <c r="H10" i="2"/>
  <c r="H11"/>
  <c r="H12"/>
  <c r="H13"/>
  <c r="H14"/>
  <c r="H15"/>
  <c r="H16"/>
  <c r="H17"/>
  <c r="H20"/>
  <c r="H21"/>
  <c r="H22"/>
  <c r="H23"/>
  <c r="H24"/>
  <c r="H25"/>
  <c r="H26"/>
  <c r="H27"/>
  <c r="H28"/>
  <c r="H29"/>
  <c r="H30"/>
  <c r="H31"/>
  <c r="H32"/>
  <c r="H33"/>
  <c r="H34"/>
  <c r="H35"/>
  <c r="H36"/>
  <c r="H37"/>
  <c r="H38"/>
  <c r="H39"/>
  <c r="H40"/>
  <c r="H41"/>
  <c r="H43"/>
  <c r="H44"/>
  <c r="H45"/>
  <c r="H46"/>
  <c r="H47"/>
  <c r="H48"/>
  <c r="H49"/>
  <c r="H51"/>
  <c r="H52"/>
  <c r="H53"/>
  <c r="H54"/>
  <c r="H55"/>
  <c r="H56"/>
  <c r="H57"/>
  <c r="H58"/>
  <c r="H59"/>
  <c r="H60"/>
  <c r="H62"/>
  <c r="H63"/>
  <c r="H64"/>
  <c r="H65"/>
  <c r="H67"/>
  <c r="H68"/>
  <c r="H70"/>
  <c r="H71"/>
  <c r="H73"/>
  <c r="H74"/>
  <c r="H75"/>
  <c r="H76"/>
  <c r="H78"/>
  <c r="H79"/>
  <c r="H82"/>
  <c r="H8"/>
  <c r="D115" i="14"/>
  <c r="C115"/>
  <c r="D147"/>
  <c r="C147"/>
  <c r="D143"/>
  <c r="C143"/>
  <c r="D42" i="2"/>
  <c r="D34" i="14" s="1"/>
  <c r="C42" i="2"/>
  <c r="C34" i="14" s="1"/>
  <c r="D69" i="2"/>
  <c r="D50" i="14"/>
  <c r="E69" i="2"/>
  <c r="H69" s="1"/>
  <c r="E50" i="14"/>
  <c r="F69" i="2"/>
  <c r="F50" i="14"/>
  <c r="C69" i="2"/>
  <c r="C50" i="14"/>
  <c r="D66" i="2"/>
  <c r="D48" i="14"/>
  <c r="E66" i="2"/>
  <c r="G66" s="1"/>
  <c r="E48" i="14"/>
  <c r="F66" i="2"/>
  <c r="F48" i="14"/>
  <c r="C66" i="2"/>
  <c r="C48" i="14" s="1"/>
  <c r="D54" i="2"/>
  <c r="D38" i="14" s="1"/>
  <c r="C54" i="2"/>
  <c r="C38" i="14" s="1"/>
  <c r="D50" i="2"/>
  <c r="D35" i="14"/>
  <c r="E50" i="2"/>
  <c r="E35" i="14" s="1"/>
  <c r="C50" i="2"/>
  <c r="C35" i="14" s="1"/>
  <c r="G82" i="2"/>
  <c r="D99"/>
  <c r="C99"/>
  <c r="G98"/>
  <c r="G97"/>
  <c r="G96"/>
  <c r="G95"/>
  <c r="G94"/>
  <c r="G93"/>
  <c r="G92"/>
  <c r="G63"/>
  <c r="G111" i="14"/>
  <c r="G110"/>
  <c r="G97"/>
  <c r="G85"/>
  <c r="D9" i="2"/>
  <c r="D26" i="14" s="1"/>
  <c r="D19" i="2"/>
  <c r="D28" i="14" s="1"/>
  <c r="E19" i="2"/>
  <c r="F19"/>
  <c r="H19" s="1"/>
  <c r="C9"/>
  <c r="C18" s="1"/>
  <c r="C19"/>
  <c r="C28" i="14" s="1"/>
  <c r="P32" i="9"/>
  <c r="P65"/>
  <c r="P31"/>
  <c r="G24" i="19"/>
  <c r="K46" i="10"/>
  <c r="G39" i="19"/>
  <c r="G35"/>
  <c r="G34"/>
  <c r="G32"/>
  <c r="G31"/>
  <c r="G27"/>
  <c r="G26"/>
  <c r="G25"/>
  <c r="G23"/>
  <c r="G22"/>
  <c r="G21"/>
  <c r="G20"/>
  <c r="G16"/>
  <c r="G15"/>
  <c r="G14"/>
  <c r="G13"/>
  <c r="G12"/>
  <c r="G11"/>
  <c r="G10"/>
  <c r="G9"/>
  <c r="G89" i="2"/>
  <c r="G79"/>
  <c r="G78"/>
  <c r="G76"/>
  <c r="G73"/>
  <c r="G71"/>
  <c r="G69"/>
  <c r="G67"/>
  <c r="G65"/>
  <c r="G64"/>
  <c r="G62"/>
  <c r="G49"/>
  <c r="G48"/>
  <c r="G47"/>
  <c r="G45"/>
  <c r="G44"/>
  <c r="G43"/>
  <c r="G41"/>
  <c r="G40"/>
  <c r="G39"/>
  <c r="G38"/>
  <c r="G37"/>
  <c r="G36"/>
  <c r="G35"/>
  <c r="G34"/>
  <c r="G33"/>
  <c r="G32"/>
  <c r="G31"/>
  <c r="G30"/>
  <c r="G29"/>
  <c r="G28"/>
  <c r="G27"/>
  <c r="G26"/>
  <c r="G25"/>
  <c r="G24"/>
  <c r="G23"/>
  <c r="G22"/>
  <c r="G21"/>
  <c r="G20"/>
  <c r="G17"/>
  <c r="G16"/>
  <c r="G15"/>
  <c r="G14"/>
  <c r="G13"/>
  <c r="G12"/>
  <c r="G11"/>
  <c r="G10"/>
  <c r="G8"/>
  <c r="G86"/>
  <c r="G85"/>
  <c r="H50"/>
  <c r="E80"/>
  <c r="H61" i="18"/>
  <c r="H54"/>
  <c r="H39"/>
  <c r="H32"/>
  <c r="H22"/>
  <c r="H137" i="14"/>
  <c r="F80" i="2"/>
  <c r="D80"/>
  <c r="F26" i="18"/>
  <c r="AE32" i="9"/>
  <c r="H7" i="3"/>
  <c r="H9" i="20"/>
  <c r="G9"/>
  <c r="G33" i="14" l="1"/>
  <c r="H29"/>
  <c r="H45"/>
  <c r="H59"/>
  <c r="E71"/>
  <c r="H93"/>
  <c r="H113"/>
  <c r="H109"/>
  <c r="E156"/>
  <c r="G90"/>
  <c r="H86"/>
  <c r="H65"/>
  <c r="C71"/>
  <c r="G86"/>
  <c r="H67"/>
  <c r="H33"/>
  <c r="H31"/>
  <c r="H78"/>
  <c r="H77"/>
  <c r="G88"/>
  <c r="H69"/>
  <c r="H148"/>
  <c r="G76"/>
  <c r="H48"/>
  <c r="H50"/>
  <c r="H150"/>
  <c r="G105"/>
  <c r="E147"/>
  <c r="G59"/>
  <c r="G65"/>
  <c r="G81"/>
  <c r="H87"/>
  <c r="F143"/>
  <c r="G109"/>
  <c r="G37"/>
  <c r="H40"/>
  <c r="G49"/>
  <c r="G68"/>
  <c r="G89"/>
  <c r="G69"/>
  <c r="G128"/>
  <c r="H125"/>
  <c r="G31"/>
  <c r="G29"/>
  <c r="H44"/>
  <c r="G45"/>
  <c r="G47"/>
  <c r="G51"/>
  <c r="G58"/>
  <c r="G70"/>
  <c r="G64"/>
  <c r="H80"/>
  <c r="G112"/>
  <c r="H114"/>
  <c r="G38"/>
  <c r="F60"/>
  <c r="G50"/>
  <c r="H14" i="18"/>
  <c r="G146" i="14"/>
  <c r="H81"/>
  <c r="H105"/>
  <c r="H112"/>
  <c r="H37"/>
  <c r="G36"/>
  <c r="G40"/>
  <c r="G39"/>
  <c r="H49"/>
  <c r="H37" i="19"/>
  <c r="G59" i="18"/>
  <c r="D140" i="14"/>
  <c r="F124"/>
  <c r="D124"/>
  <c r="G148"/>
  <c r="F147"/>
  <c r="D40" i="19"/>
  <c r="D98" i="14" s="1"/>
  <c r="H66" i="2"/>
  <c r="G87"/>
  <c r="G77" i="14"/>
  <c r="G48"/>
  <c r="H88"/>
  <c r="G44"/>
  <c r="G61" i="18"/>
  <c r="G8"/>
  <c r="O65" i="9"/>
  <c r="G91" i="14"/>
  <c r="G32" i="18"/>
  <c r="E140" i="14"/>
  <c r="E141" s="1"/>
  <c r="E124"/>
  <c r="H26" i="18"/>
  <c r="H128" i="14"/>
  <c r="C40" i="19"/>
  <c r="C98" i="14" s="1"/>
  <c r="G78"/>
  <c r="G114"/>
  <c r="H88" i="2"/>
  <c r="H51" i="14"/>
  <c r="G30"/>
  <c r="G66"/>
  <c r="G92"/>
  <c r="H75"/>
  <c r="G87"/>
  <c r="E8" i="18"/>
  <c r="H8" s="1"/>
  <c r="F50"/>
  <c r="F103" i="14" s="1"/>
  <c r="C140"/>
  <c r="C141" s="1"/>
  <c r="C124"/>
  <c r="E143"/>
  <c r="G143" s="1"/>
  <c r="H145"/>
  <c r="G145"/>
  <c r="H149"/>
  <c r="F24" i="10"/>
  <c r="E157" i="14" s="1"/>
  <c r="N62" i="10"/>
  <c r="H9" i="2"/>
  <c r="E115" i="14"/>
  <c r="N78" i="9"/>
  <c r="H133" i="14"/>
  <c r="AA9" i="9"/>
  <c r="AD9"/>
  <c r="F115" i="14"/>
  <c r="H116"/>
  <c r="G116"/>
  <c r="H117"/>
  <c r="G117"/>
  <c r="H119"/>
  <c r="G119"/>
  <c r="H118"/>
  <c r="G118"/>
  <c r="T65" i="9"/>
  <c r="AB65"/>
  <c r="AA22"/>
  <c r="G44" i="18"/>
  <c r="H44"/>
  <c r="H110" i="14"/>
  <c r="F19" i="18"/>
  <c r="F37" s="1"/>
  <c r="F102" i="14" s="1"/>
  <c r="G100"/>
  <c r="H59" i="18"/>
  <c r="D37"/>
  <c r="D102" i="14" s="1"/>
  <c r="H85"/>
  <c r="G93"/>
  <c r="H32" i="19"/>
  <c r="H38" i="14"/>
  <c r="F28"/>
  <c r="H30"/>
  <c r="G19" i="2"/>
  <c r="H25" i="14"/>
  <c r="H27" i="19"/>
  <c r="H92" i="14"/>
  <c r="H76"/>
  <c r="G75"/>
  <c r="D81" i="2"/>
  <c r="H99"/>
  <c r="H68" i="14"/>
  <c r="D71"/>
  <c r="G80" i="2"/>
  <c r="D60" i="14"/>
  <c r="C80" i="2"/>
  <c r="C60" i="14"/>
  <c r="H47"/>
  <c r="G42" i="2"/>
  <c r="F81"/>
  <c r="H42"/>
  <c r="H34" i="14"/>
  <c r="G34"/>
  <c r="H154"/>
  <c r="N16" i="10"/>
  <c r="H156" i="14"/>
  <c r="H155"/>
  <c r="G154"/>
  <c r="N12" i="10"/>
  <c r="H144" i="14"/>
  <c r="H146"/>
  <c r="H147"/>
  <c r="C152"/>
  <c r="G153"/>
  <c r="G156"/>
  <c r="E152"/>
  <c r="G155"/>
  <c r="H153"/>
  <c r="E108"/>
  <c r="F18" i="11" s="1"/>
  <c r="G7" i="3"/>
  <c r="G53" i="18"/>
  <c r="E52"/>
  <c r="E67" s="1"/>
  <c r="E104" i="14" s="1"/>
  <c r="H53" i="18"/>
  <c r="E50"/>
  <c r="G26"/>
  <c r="C19"/>
  <c r="C37" s="1"/>
  <c r="C102" i="14" s="1"/>
  <c r="H19" i="19"/>
  <c r="H84" i="14"/>
  <c r="G84"/>
  <c r="E40" i="19"/>
  <c r="G19"/>
  <c r="C61" i="2"/>
  <c r="C84" s="1"/>
  <c r="C90" s="1"/>
  <c r="C42" i="14" s="1"/>
  <c r="C43" s="1"/>
  <c r="G99" i="2"/>
  <c r="G46" i="14"/>
  <c r="E28"/>
  <c r="G32"/>
  <c r="E81" i="2"/>
  <c r="G9"/>
  <c r="G25" i="14"/>
  <c r="H80" i="2"/>
  <c r="D27" i="14"/>
  <c r="D61"/>
  <c r="G35"/>
  <c r="E60"/>
  <c r="H35"/>
  <c r="F71"/>
  <c r="G39" i="18"/>
  <c r="F108" i="14"/>
  <c r="F26"/>
  <c r="F18" i="2"/>
  <c r="F158" i="14"/>
  <c r="L25" i="10"/>
  <c r="F160" i="14"/>
  <c r="L27" i="10"/>
  <c r="AE31" i="9"/>
  <c r="AE65" s="1"/>
  <c r="AF31"/>
  <c r="C52" i="18"/>
  <c r="C67" s="1"/>
  <c r="F52"/>
  <c r="D52"/>
  <c r="D67" s="1"/>
  <c r="C26" i="14"/>
  <c r="C81" i="2"/>
  <c r="D18"/>
  <c r="D61" s="1"/>
  <c r="G50"/>
  <c r="H70" i="14"/>
  <c r="H66"/>
  <c r="H64"/>
  <c r="H58"/>
  <c r="H46"/>
  <c r="H39"/>
  <c r="H36"/>
  <c r="H32"/>
  <c r="C108"/>
  <c r="D108"/>
  <c r="E26"/>
  <c r="E18" i="2"/>
  <c r="E61" s="1"/>
  <c r="G137" i="14"/>
  <c r="N27" i="10"/>
  <c r="C20"/>
  <c r="C156" i="14"/>
  <c r="I20" i="10"/>
  <c r="I24" s="1"/>
  <c r="D157" i="14" s="1"/>
  <c r="G67"/>
  <c r="F159"/>
  <c r="N26" i="10"/>
  <c r="AD22" i="9"/>
  <c r="S65"/>
  <c r="AA65"/>
  <c r="H143" i="14" l="1"/>
  <c r="G124"/>
  <c r="G147"/>
  <c r="H124"/>
  <c r="E37" i="18"/>
  <c r="G37" s="1"/>
  <c r="G81" i="2"/>
  <c r="D141" i="14"/>
  <c r="H140"/>
  <c r="G140"/>
  <c r="C24" i="10"/>
  <c r="C157" i="14" s="1"/>
  <c r="H115"/>
  <c r="G115"/>
  <c r="G19" i="18"/>
  <c r="H19"/>
  <c r="G28" i="14"/>
  <c r="H81" i="2"/>
  <c r="G152" i="14"/>
  <c r="H152"/>
  <c r="F19" i="11"/>
  <c r="E68" i="18"/>
  <c r="E71" s="1"/>
  <c r="E103" i="14"/>
  <c r="G50" i="18"/>
  <c r="H50"/>
  <c r="H40" i="19"/>
  <c r="E98" i="14"/>
  <c r="H98" s="1"/>
  <c r="G40" i="19"/>
  <c r="D9" i="11"/>
  <c r="D14"/>
  <c r="C72" i="2"/>
  <c r="C77" s="1"/>
  <c r="C17" i="19" s="1"/>
  <c r="E61" i="14"/>
  <c r="H28"/>
  <c r="D104"/>
  <c r="D106" s="1"/>
  <c r="D68" i="18"/>
  <c r="D71" s="1"/>
  <c r="C104" i="14"/>
  <c r="C106" s="1"/>
  <c r="C68" i="18"/>
  <c r="C71" s="1"/>
  <c r="D18" i="11"/>
  <c r="D19"/>
  <c r="Q66" i="9"/>
  <c r="M66"/>
  <c r="U66"/>
  <c r="Y66"/>
  <c r="E27" i="14"/>
  <c r="G26"/>
  <c r="F61"/>
  <c r="F27"/>
  <c r="H26"/>
  <c r="G159"/>
  <c r="H159"/>
  <c r="N20" i="10"/>
  <c r="L20"/>
  <c r="E84" i="2"/>
  <c r="E90" s="1"/>
  <c r="E42" i="14" s="1"/>
  <c r="E72" i="2"/>
  <c r="E77" s="1"/>
  <c r="E17" i="19" s="1"/>
  <c r="E18" i="11"/>
  <c r="E19"/>
  <c r="D72" i="2"/>
  <c r="D77" s="1"/>
  <c r="D17" i="19" s="1"/>
  <c r="D84" i="2"/>
  <c r="D90" s="1"/>
  <c r="D42" i="14" s="1"/>
  <c r="C27"/>
  <c r="C61"/>
  <c r="F67" i="18"/>
  <c r="G52"/>
  <c r="H52"/>
  <c r="Z66" i="9"/>
  <c r="N66"/>
  <c r="V66"/>
  <c r="AF65"/>
  <c r="R66"/>
  <c r="G160" i="14"/>
  <c r="H160"/>
  <c r="G158"/>
  <c r="H158"/>
  <c r="F61" i="2"/>
  <c r="G18"/>
  <c r="H18"/>
  <c r="G19" i="11"/>
  <c r="G18"/>
  <c r="G108" i="14"/>
  <c r="H108"/>
  <c r="G71"/>
  <c r="H71"/>
  <c r="G60"/>
  <c r="H60"/>
  <c r="D41"/>
  <c r="D52" s="1"/>
  <c r="D57" s="1"/>
  <c r="D123" s="1"/>
  <c r="E8" i="11"/>
  <c r="E102" i="14" l="1"/>
  <c r="H37" i="18"/>
  <c r="H141" i="14"/>
  <c r="G141"/>
  <c r="E11" i="11"/>
  <c r="AD66" i="9"/>
  <c r="AC66"/>
  <c r="G103" i="14"/>
  <c r="H103"/>
  <c r="E12" i="11"/>
  <c r="D121" i="14"/>
  <c r="D122"/>
  <c r="D82"/>
  <c r="E10" i="11"/>
  <c r="D43" i="14"/>
  <c r="E9" i="11"/>
  <c r="E14"/>
  <c r="F157" i="14"/>
  <c r="L24" i="10"/>
  <c r="N24"/>
  <c r="H27" i="14"/>
  <c r="G27"/>
  <c r="G8" i="11"/>
  <c r="F41" i="14"/>
  <c r="F84" i="2"/>
  <c r="G61"/>
  <c r="H61"/>
  <c r="F72"/>
  <c r="F104" i="14"/>
  <c r="G67" i="18"/>
  <c r="H67"/>
  <c r="F68"/>
  <c r="D8" i="11"/>
  <c r="C41" i="14"/>
  <c r="C52" s="1"/>
  <c r="C57" s="1"/>
  <c r="C123" s="1"/>
  <c r="E43"/>
  <c r="F9" i="11"/>
  <c r="F14"/>
  <c r="G61" i="14"/>
  <c r="H61"/>
  <c r="E41"/>
  <c r="E52" s="1"/>
  <c r="E57" s="1"/>
  <c r="E123" s="1"/>
  <c r="F8" i="11"/>
  <c r="D11" l="1"/>
  <c r="F11"/>
  <c r="G102" i="14"/>
  <c r="H102"/>
  <c r="E106"/>
  <c r="C121"/>
  <c r="C122"/>
  <c r="D10" i="11"/>
  <c r="D12"/>
  <c r="C82" i="14"/>
  <c r="G104"/>
  <c r="F106"/>
  <c r="H104"/>
  <c r="F90" i="2"/>
  <c r="G84"/>
  <c r="H84"/>
  <c r="E122" i="14"/>
  <c r="F10" i="11"/>
  <c r="E121" i="14"/>
  <c r="F12" i="11"/>
  <c r="E82" i="14"/>
  <c r="F71" i="18"/>
  <c r="H68"/>
  <c r="G68"/>
  <c r="G72" i="2"/>
  <c r="F77"/>
  <c r="H72"/>
  <c r="F52" i="14"/>
  <c r="G41"/>
  <c r="H41"/>
  <c r="G157"/>
  <c r="H157"/>
  <c r="F17" i="19" l="1"/>
  <c r="H77" i="2"/>
  <c r="G77"/>
  <c r="G71" i="18"/>
  <c r="H71"/>
  <c r="G52" i="14"/>
  <c r="H52"/>
  <c r="F57"/>
  <c r="F123" s="1"/>
  <c r="F42"/>
  <c r="G14" i="11" s="1"/>
  <c r="H90" i="2"/>
  <c r="G90"/>
  <c r="H106" i="14"/>
  <c r="G106"/>
  <c r="G11" i="11" l="1"/>
  <c r="G10"/>
  <c r="F122" i="14"/>
  <c r="F43"/>
  <c r="G9" i="11"/>
  <c r="G42" i="14"/>
  <c r="H42"/>
  <c r="F82"/>
  <c r="G12" i="11"/>
  <c r="F121" i="14"/>
  <c r="H57"/>
  <c r="G57"/>
  <c r="H121" l="1"/>
  <c r="G121"/>
  <c r="H123"/>
  <c r="G123"/>
  <c r="H122"/>
  <c r="G122"/>
  <c r="G43"/>
  <c r="H43"/>
</calcChain>
</file>

<file path=xl/sharedStrings.xml><?xml version="1.0" encoding="utf-8"?>
<sst xmlns="http://schemas.openxmlformats.org/spreadsheetml/2006/main" count="947" uniqueCount="535">
  <si>
    <t>Код рядка</t>
  </si>
  <si>
    <t>капітальне будівництво</t>
  </si>
  <si>
    <t>придбання (виготовлення) основних засобів</t>
  </si>
  <si>
    <t>придбання (створення) нематеріальних активів</t>
  </si>
  <si>
    <t>Фінансовий результат від операційної діяльності</t>
  </si>
  <si>
    <t>Витрати на оплату праці</t>
  </si>
  <si>
    <t>Відрахування на соціальні заходи</t>
  </si>
  <si>
    <t>Амортизація</t>
  </si>
  <si>
    <t>за ЗКГНГ</t>
  </si>
  <si>
    <t>за СПОДУ</t>
  </si>
  <si>
    <t xml:space="preserve">за  КВЕД  </t>
  </si>
  <si>
    <t xml:space="preserve">Місцезнаходження  </t>
  </si>
  <si>
    <t xml:space="preserve">Телефон </t>
  </si>
  <si>
    <t xml:space="preserve">Прізвище та ініціали керівника  </t>
  </si>
  <si>
    <t xml:space="preserve">Підприємство  </t>
  </si>
  <si>
    <t xml:space="preserve">Організаційно-правова форма </t>
  </si>
  <si>
    <t xml:space="preserve">Вид економічної діяльності    </t>
  </si>
  <si>
    <t xml:space="preserve">Галузь     </t>
  </si>
  <si>
    <t xml:space="preserve">Код рядка </t>
  </si>
  <si>
    <t>Усього доходів</t>
  </si>
  <si>
    <t>Територія</t>
  </si>
  <si>
    <t>Форма власності</t>
  </si>
  <si>
    <t>витрати на страхові послуги</t>
  </si>
  <si>
    <t>витрати на аудиторські послуги</t>
  </si>
  <si>
    <t>Валовий прибуток (збиток)</t>
  </si>
  <si>
    <t xml:space="preserve">прибуток </t>
  </si>
  <si>
    <t>збиток</t>
  </si>
  <si>
    <t>Резервний фонд</t>
  </si>
  <si>
    <t>витрати на паливо та енергію</t>
  </si>
  <si>
    <t>Інші операційні витрати</t>
  </si>
  <si>
    <t>придбання (виготовлення) інших необоротних матеріальних активів</t>
  </si>
  <si>
    <t>Чистий грошовий потік</t>
  </si>
  <si>
    <t>Забезпечення</t>
  </si>
  <si>
    <t>х</t>
  </si>
  <si>
    <t>витрати на службові відрядження</t>
  </si>
  <si>
    <t>витрати на зв’язок</t>
  </si>
  <si>
    <t>витрати на оплату праці</t>
  </si>
  <si>
    <t>відрахування на соціальні заходи</t>
  </si>
  <si>
    <t>амортизація основних засобів і нематеріальних активів загальногосподарського призначення</t>
  </si>
  <si>
    <t>витрати на операційну оренду основних засобів та роялті, що мають загальногосподарське призначення</t>
  </si>
  <si>
    <t>витрати на страхування майна загальногосподарського призначення</t>
  </si>
  <si>
    <t>витрати на страхування загальногосподарського персоналу</t>
  </si>
  <si>
    <t xml:space="preserve">організаційно-технічні послуги </t>
  </si>
  <si>
    <t>юридичні послуги</t>
  </si>
  <si>
    <t>послуги з оцінки майна</t>
  </si>
  <si>
    <t>витрати на охорону праці загальногосподарського персоналу</t>
  </si>
  <si>
    <t xml:space="preserve">витрати на підвищення кваліфікації та перепідготовку кадрів </t>
  </si>
  <si>
    <t>витрати на поліпшення основних фондів</t>
  </si>
  <si>
    <t>відрахування до резерву сумнівних боргів</t>
  </si>
  <si>
    <t>№ з/п</t>
  </si>
  <si>
    <t xml:space="preserve">Надходження від продажу акцій та облігацій </t>
  </si>
  <si>
    <t xml:space="preserve">Придбання акцій та облігацій  </t>
  </si>
  <si>
    <t>Залучення кредитних коштів</t>
  </si>
  <si>
    <t>Усього</t>
  </si>
  <si>
    <t>Відсоток</t>
  </si>
  <si>
    <t>Залишок нерозподіленого прибутку (непокритого збитку) на початок звітного періоду</t>
  </si>
  <si>
    <t>Залишок нерозподіленого прибутку (непокритого збитку) на кінець звітного періоду</t>
  </si>
  <si>
    <t>відрахування до недержавних пенсійних фондів</t>
  </si>
  <si>
    <t>витрати на консалтингові послуги</t>
  </si>
  <si>
    <t>амортизація основних засобів і нематеріальних активів</t>
  </si>
  <si>
    <t>консультаційні та інформаційні послуги</t>
  </si>
  <si>
    <t>Зобов'язання</t>
  </si>
  <si>
    <t xml:space="preserve">Сума, валюта за договорами </t>
  </si>
  <si>
    <t>Процентна ставка</t>
  </si>
  <si>
    <t>модернізація, модифікація (добудова, дообладнання, реконструкція) основних засобів</t>
  </si>
  <si>
    <t>Розвиток виробництва</t>
  </si>
  <si>
    <t>витрати на благодійну допомогу</t>
  </si>
  <si>
    <r>
      <t xml:space="preserve">Орган державного управління  </t>
    </r>
    <r>
      <rPr>
        <b/>
        <i/>
        <sz val="14"/>
        <rFont val="Times New Roman"/>
        <family val="1"/>
        <charset val="204"/>
      </rPr>
      <t xml:space="preserve"> </t>
    </r>
  </si>
  <si>
    <t xml:space="preserve">Вид кредитного продукту та цільове призначення </t>
  </si>
  <si>
    <t>витрати на утримання основних фондів, інших необоротних активів загальногосподарського використання,  у тому числі:</t>
  </si>
  <si>
    <t>(посада)</t>
  </si>
  <si>
    <t>(підпис)</t>
  </si>
  <si>
    <t>витрати на рекламу</t>
  </si>
  <si>
    <t>Інші операційні витрати, усього, у тому числі:</t>
  </si>
  <si>
    <t>Капітальні інвестиції, усього,
у тому числі:</t>
  </si>
  <si>
    <t>податок на доходи фізичних осіб</t>
  </si>
  <si>
    <t>акцизний податок</t>
  </si>
  <si>
    <t>Бюджетне фінансування</t>
  </si>
  <si>
    <t>інші платежі (розшифрувати)</t>
  </si>
  <si>
    <t>Дата видачі / погашення (графік)</t>
  </si>
  <si>
    <t>кредити</t>
  </si>
  <si>
    <t>Повернення коштів за короткостроковими зобов'язаннями, у тому числі:</t>
  </si>
  <si>
    <t>Отримання коштів за короткостроковими зобов'язаннями, у тому числі:</t>
  </si>
  <si>
    <t xml:space="preserve">позики </t>
  </si>
  <si>
    <t>Фінансовий результат до оподаткування</t>
  </si>
  <si>
    <t>І. Формування фінансових результатів</t>
  </si>
  <si>
    <t>Оптимальне значення</t>
  </si>
  <si>
    <t xml:space="preserve">         (ініціали, прізвище)    </t>
  </si>
  <si>
    <t>у тому числі:</t>
  </si>
  <si>
    <r>
      <t>у тому числі:</t>
    </r>
    <r>
      <rPr>
        <i/>
        <sz val="14"/>
        <rFont val="Times New Roman"/>
        <family val="1"/>
        <charset val="204"/>
      </rPr>
      <t xml:space="preserve"> </t>
    </r>
  </si>
  <si>
    <t>рентна плата за транспортування</t>
  </si>
  <si>
    <t>_____________________________</t>
  </si>
  <si>
    <t>Середньооблікова кількість штатних працівників</t>
  </si>
  <si>
    <t>витрати, пов'язані з використанням власних службових автомобілів</t>
  </si>
  <si>
    <t>Інші фінансові доходи (розшифрувати)</t>
  </si>
  <si>
    <t>інші адміністративні витрати (розшифрувати)</t>
  </si>
  <si>
    <t>Втрати від участі в капіталі (розшифрувати)</t>
  </si>
  <si>
    <t>Інші фонди (розшифрувати)</t>
  </si>
  <si>
    <t>Інші цілі (розшифрувати)</t>
  </si>
  <si>
    <t>Усього витрат</t>
  </si>
  <si>
    <t>облігації</t>
  </si>
  <si>
    <t>Інформація</t>
  </si>
  <si>
    <t>інші витрати (розшифрувати)</t>
  </si>
  <si>
    <t>Найменування  банку</t>
  </si>
  <si>
    <t>Інші джерела (розшифрувати)</t>
  </si>
  <si>
    <t>(ініціали, прізвище)</t>
  </si>
  <si>
    <t>за КОАТУУ</t>
  </si>
  <si>
    <t>за КОПФГ</t>
  </si>
  <si>
    <t xml:space="preserve">за ЄДРПОУ </t>
  </si>
  <si>
    <t>у тому числі за основними видами діяльності за КВЕД</t>
  </si>
  <si>
    <t>погашення реструктуризованих та відстрочених сум, що підлягають сплаті в поточному році до бюджетів та державних цільових фондів</t>
  </si>
  <si>
    <t>Витрати на збут</t>
  </si>
  <si>
    <t>EBITDA</t>
  </si>
  <si>
    <t>Власний капітал</t>
  </si>
  <si>
    <t>Розподіл чистого прибутку</t>
  </si>
  <si>
    <t>IІ. Розрахунки з бюджетом</t>
  </si>
  <si>
    <t>Чистий рух коштів від інвестиційної діяльності </t>
  </si>
  <si>
    <t>Чистий рух коштів від фінансової діяльності </t>
  </si>
  <si>
    <t>Розрахунок показника EBITDA</t>
  </si>
  <si>
    <t xml:space="preserve">Вплив зміни валютних курсів на залишок коштів </t>
  </si>
  <si>
    <t>Довгострокові зобов'язання і забезпечення</t>
  </si>
  <si>
    <t>Поточні зобов'язання і забезпечення</t>
  </si>
  <si>
    <t>Собівартість реалізованої продукції (товарів, робіт, послуг)</t>
  </si>
  <si>
    <t>&gt; 1</t>
  </si>
  <si>
    <t>транспортні витрати</t>
  </si>
  <si>
    <t>витрати на зберігання та упаковку</t>
  </si>
  <si>
    <t>Коефіцієнти рентабельності та прибутковості</t>
  </si>
  <si>
    <t>Аналіз капітальних інвестицій</t>
  </si>
  <si>
    <t>Коефіцієнти фінансової стійкості та ліквідності</t>
  </si>
  <si>
    <t>Стандарти звітності П(с)БОУ</t>
  </si>
  <si>
    <t>Стандарти звітності МСФЗ</t>
  </si>
  <si>
    <t>Перенесено з додаткового капіталу</t>
  </si>
  <si>
    <t>Марка</t>
  </si>
  <si>
    <t>Рік придбання</t>
  </si>
  <si>
    <t>Витрати, усього</t>
  </si>
  <si>
    <t>Договір</t>
  </si>
  <si>
    <t>Основні фінансові показники</t>
  </si>
  <si>
    <t>Чистий дохід від реалізації продукції (товарів, робіт, послуг)</t>
  </si>
  <si>
    <t>витрати на оренду службових автомобілів</t>
  </si>
  <si>
    <t>Загальна кошторисна вартість</t>
  </si>
  <si>
    <t xml:space="preserve">IV. Капітальні інвестиції </t>
  </si>
  <si>
    <t>V. Коефіцієнтний аналіз</t>
  </si>
  <si>
    <t>курсові різниці</t>
  </si>
  <si>
    <t>4010</t>
  </si>
  <si>
    <t>Адміністративні витрати, у тому числі:</t>
  </si>
  <si>
    <t>Витрати на збут, у тому числі:</t>
  </si>
  <si>
    <t>Рентабельність EBITDA</t>
  </si>
  <si>
    <t>Коефіцієнт фінансової стійкості</t>
  </si>
  <si>
    <t>Елементи операційних витрат</t>
  </si>
  <si>
    <t>Факт наростаючим підсумком з початку року</t>
  </si>
  <si>
    <t>ЗВІТ</t>
  </si>
  <si>
    <t>__________________________</t>
  </si>
  <si>
    <t xml:space="preserve">чистий дохід  від реалізації продукції (товарів, робіт, послуг) </t>
  </si>
  <si>
    <t xml:space="preserve">кількість продукції/     наданих послуг </t>
  </si>
  <si>
    <t>план</t>
  </si>
  <si>
    <t>факт</t>
  </si>
  <si>
    <t>Найменування об’єкта</t>
  </si>
  <si>
    <t xml:space="preserve">                  (підпис)</t>
  </si>
  <si>
    <t>Коди</t>
  </si>
  <si>
    <t>інші операційні витрати (розшифрувати)</t>
  </si>
  <si>
    <t>Неконтрольована частка</t>
  </si>
  <si>
    <t xml:space="preserve">план </t>
  </si>
  <si>
    <t>Валовий прибуток/збиток</t>
  </si>
  <si>
    <t>Усього активи</t>
  </si>
  <si>
    <t>Усього зобов'язання і забезпечення</t>
  </si>
  <si>
    <t>Доходи і витрати (деталізація)</t>
  </si>
  <si>
    <t xml:space="preserve">пояснення та обґрунтування відхилення від запланованого рівня доходів/витрат                               </t>
  </si>
  <si>
    <t>відхилення,  +/–</t>
  </si>
  <si>
    <t>виконання, %</t>
  </si>
  <si>
    <t>Фінансовий результат від операційної діяльності, рядок 1100</t>
  </si>
  <si>
    <t>Матеріальні витрати, у тому числі:</t>
  </si>
  <si>
    <t>витрати на сировину та основні матеріали</t>
  </si>
  <si>
    <t>Найменування показника</t>
  </si>
  <si>
    <t>Відхилення,  +/–</t>
  </si>
  <si>
    <t>Виконання, %</t>
  </si>
  <si>
    <t>адміністративно-управлінський персонал</t>
  </si>
  <si>
    <t>директор</t>
  </si>
  <si>
    <t>працівники</t>
  </si>
  <si>
    <t>__________________________________________________</t>
  </si>
  <si>
    <t>освоєння капітальних вкладень</t>
  </si>
  <si>
    <t>власні кошти</t>
  </si>
  <si>
    <t>кредитні кошти</t>
  </si>
  <si>
    <t>інші джерела (зазначити джерело)</t>
  </si>
  <si>
    <t>фінансування капітальних інвестицій (оплата грошовими коштами), усього</t>
  </si>
  <si>
    <t xml:space="preserve">у тому числі </t>
  </si>
  <si>
    <t>Власні кошти (розшифрувати)</t>
  </si>
  <si>
    <t xml:space="preserve">Довгострокові зобов'язання, усього </t>
  </si>
  <si>
    <t>Короткострокові зобов'язання, усього</t>
  </si>
  <si>
    <t>Інші фінансові зобов'язання, усього</t>
  </si>
  <si>
    <t>кількість продукції/             наданих послуг, одиниця виміру</t>
  </si>
  <si>
    <t>Примітки</t>
  </si>
  <si>
    <t xml:space="preserve">      Загальна інформація про підприємство (резюме)</t>
  </si>
  <si>
    <t xml:space="preserve">                   (підпис)</t>
  </si>
  <si>
    <t xml:space="preserve">(ініціали, прізвище)    </t>
  </si>
  <si>
    <t>Ковенанти/обмежувальні коефіцієнти</t>
  </si>
  <si>
    <t xml:space="preserve">Найменування об’єкта </t>
  </si>
  <si>
    <t>Інформація щодо проектно-кошторисної документації (стан розроблення, затвердження, у разі затвердження зазначити орган, яким затверджено, та відповідний документ)</t>
  </si>
  <si>
    <t>Рік початку        і закінчення будівництва</t>
  </si>
  <si>
    <t>Збільшення</t>
  </si>
  <si>
    <t>Характеризує ефективність використання активів підприємства</t>
  </si>
  <si>
    <t>Характеризує ефективність господарської діяльності підприємства</t>
  </si>
  <si>
    <t>Характеризує співвідношення власних та позикових коштів і залежність підприємства від зовнішніх фінансових джерел</t>
  </si>
  <si>
    <t>Характеризує інвестиційну політику підприємства</t>
  </si>
  <si>
    <t>Показує достатність ресурсів підприємства, які може бути використано для погашення його поточних зобов'язань.  Нормативним значенням для цього показника є &gt; 1–1,5</t>
  </si>
  <si>
    <t>Мета використання</t>
  </si>
  <si>
    <t>Інші коефіцієнти/ковенанти, якщо такі передбачені умовами кредитних договорів, із зазначенням банку, валюти та суми зобов'язання на дату останньої звітності, строку погашення. У графі "Оптимальне значення" вказати граничне значення коефіцієнта</t>
  </si>
  <si>
    <t>(    )</t>
  </si>
  <si>
    <t>зміна ціни одиниці  (вартості продукції/     наданих послуг)</t>
  </si>
  <si>
    <t>Інші операційні доходи, у тому числі:</t>
  </si>
  <si>
    <t>нетипові операційні доходи</t>
  </si>
  <si>
    <t>Інші операційні витрати, у тому числі:</t>
  </si>
  <si>
    <t>нетипові операційні витрати</t>
  </si>
  <si>
    <t>Дохід від участі в капіталі</t>
  </si>
  <si>
    <t>Втрати від участі в капіталі</t>
  </si>
  <si>
    <t>Інші фінансові доходи</t>
  </si>
  <si>
    <t>Фінансові витрати</t>
  </si>
  <si>
    <t>Інші фонди</t>
  </si>
  <si>
    <t>Інші цілі</t>
  </si>
  <si>
    <t>Капітальні інвестиції, усього, у тому числі:</t>
  </si>
  <si>
    <t>Джерела капітальних інвестицій, усього, у тому числі:</t>
  </si>
  <si>
    <t>4000/1</t>
  </si>
  <si>
    <t>4000/2</t>
  </si>
  <si>
    <t>4000/3</t>
  </si>
  <si>
    <t>4000/4</t>
  </si>
  <si>
    <t>Середньомісячні витрати на оплату праці одного працівника (гривень), усього, у тому числі:</t>
  </si>
  <si>
    <t>Витрати з податку на прибуток</t>
  </si>
  <si>
    <t>Дохід з податку на прибуток</t>
  </si>
  <si>
    <t xml:space="preserve">Прибуток від припиненої діяльності після оподаткування </t>
  </si>
  <si>
    <t xml:space="preserve">Збиток від припиненої діяльності після оподаткування </t>
  </si>
  <si>
    <t>капітальний ремонт</t>
  </si>
  <si>
    <t>Інші операційні доходи, усього, у тому числі:</t>
  </si>
  <si>
    <t>інші операційні доходи (розшифрувати)</t>
  </si>
  <si>
    <t>Інші доходи, усього, у тому числі:</t>
  </si>
  <si>
    <t>Інші витрати, усього, у тому числі:</t>
  </si>
  <si>
    <t>Нараховані до сплати відрахування частини чистого прибутку, усього, у тому числі:</t>
  </si>
  <si>
    <t xml:space="preserve">Надходження грошових коштів від операційної діяльності </t>
  </si>
  <si>
    <t>Надходження авансів від покупців і замовників</t>
  </si>
  <si>
    <t xml:space="preserve">Надходження грошових коштів від інвестиційної діяльності </t>
  </si>
  <si>
    <t xml:space="preserve">Надходження грошових коштів від фінансової діяльності </t>
  </si>
  <si>
    <t xml:space="preserve">Розрахунки за продукцію (товари, роботи та послуги) </t>
  </si>
  <si>
    <t xml:space="preserve">Розрахунки з оплати праці </t>
  </si>
  <si>
    <t>податок на прибуток підприємств</t>
  </si>
  <si>
    <t>податок на додану вартість</t>
  </si>
  <si>
    <t>рентна плата</t>
  </si>
  <si>
    <t>Повернення коштів до бюджету</t>
  </si>
  <si>
    <t xml:space="preserve">Сплата дивідендів </t>
  </si>
  <si>
    <t>Отримання коштів за довгостроковими зобов'язаннями, у тому числі:</t>
  </si>
  <si>
    <t>інші обов’язкові платежі, у тому числі:</t>
  </si>
  <si>
    <t>Повернення коштів за довгостроковими зобов'язаннями, у тому числі:</t>
  </si>
  <si>
    <t>Видатки грошових коштів від операційної діяльності</t>
  </si>
  <si>
    <t xml:space="preserve">Видатки грошових коштів від інвестиційної діяльності </t>
  </si>
  <si>
    <t xml:space="preserve">Видатки грошових коштів від фінансової діяльності </t>
  </si>
  <si>
    <t xml:space="preserve">      1. Дані про підприємство, персонал та витрати на оплату праці</t>
  </si>
  <si>
    <t>Чистий фінансовий результат, у тому числі:</t>
  </si>
  <si>
    <t>ІІІ. Рух грошових коштів (за прямим методом)</t>
  </si>
  <si>
    <t>Повернення податків і зборів, у тому числі:</t>
  </si>
  <si>
    <t>податку на додану вартість</t>
  </si>
  <si>
    <t>Зобов’язання з податків, зборів та інших обов’язкових платежів, у тому числі:</t>
  </si>
  <si>
    <t>Виручка від реалізації фінансових інвестицій</t>
  </si>
  <si>
    <t xml:space="preserve">Виручка від реалізації необоротних активів </t>
  </si>
  <si>
    <t>Надходження від власного капіталу</t>
  </si>
  <si>
    <t>Витрачання на викуп власних акцій</t>
  </si>
  <si>
    <t>Чистий рух коштів від операційної діяльності</t>
  </si>
  <si>
    <t>нетипові операційні доходи (розшифрувати)</t>
  </si>
  <si>
    <t>Чистий фінансовий результат</t>
  </si>
  <si>
    <t>І. Рух коштів у результаті операційної діяльності</t>
  </si>
  <si>
    <t>3146/1</t>
  </si>
  <si>
    <t>II. Рух коштів у результаті інвестиційної діяльності</t>
  </si>
  <si>
    <t>III. Рух коштів у результаті фінансової діяльності</t>
  </si>
  <si>
    <t>Залишок коштів на початок періоду</t>
  </si>
  <si>
    <t>Залишок коштів на кінець періоду</t>
  </si>
  <si>
    <t>Чистий рух коштів від фінансової діяльності</t>
  </si>
  <si>
    <t>IІІ. Рух грошових коштів</t>
  </si>
  <si>
    <t>ІV. Капітальні інвестиції</t>
  </si>
  <si>
    <t>VI. Звіт про фінансовий стан</t>
  </si>
  <si>
    <t>VІI. Кредитна політика</t>
  </si>
  <si>
    <t>7000</t>
  </si>
  <si>
    <t>7010</t>
  </si>
  <si>
    <t>7001</t>
  </si>
  <si>
    <t>7002</t>
  </si>
  <si>
    <t>7003</t>
  </si>
  <si>
    <t>7011</t>
  </si>
  <si>
    <t>7012</t>
  </si>
  <si>
    <t>7013</t>
  </si>
  <si>
    <t>VIII. Дані про персонал та витрати на оплату праці</t>
  </si>
  <si>
    <t>8000</t>
  </si>
  <si>
    <t>8001</t>
  </si>
  <si>
    <t>8002</t>
  </si>
  <si>
    <t>8003</t>
  </si>
  <si>
    <t>8010</t>
  </si>
  <si>
    <t>8020</t>
  </si>
  <si>
    <t>8021</t>
  </si>
  <si>
    <t>8022</t>
  </si>
  <si>
    <t>8023</t>
  </si>
  <si>
    <t>1050/1</t>
  </si>
  <si>
    <t>Необоротні активи, усього, у тому числі:</t>
  </si>
  <si>
    <t>Основні засоби</t>
  </si>
  <si>
    <t>первісна вартість</t>
  </si>
  <si>
    <t>знос</t>
  </si>
  <si>
    <t>Оборотні активи, усього, у тому числі:</t>
  </si>
  <si>
    <t>Зменшення</t>
  </si>
  <si>
    <t>Рентабельність діяльності</t>
  </si>
  <si>
    <t>Рентабельність активів</t>
  </si>
  <si>
    <t>Рентабельність власного капіталу</t>
  </si>
  <si>
    <t>Коефіцієнт зносу основних засобів</t>
  </si>
  <si>
    <t>плюс амортизація, рядок 1430</t>
  </si>
  <si>
    <t>мінус операційні доходи від курсових різниць, рядок 1071</t>
  </si>
  <si>
    <t>плюс операційні витрати від курсових різниць, рядок 1081</t>
  </si>
  <si>
    <t>мінус значні нетипові операційні доходи, рядок 1072</t>
  </si>
  <si>
    <t>плюс значні нетипові операційні витрати, рядок 1082</t>
  </si>
  <si>
    <t xml:space="preserve">                                                 (посада)</t>
  </si>
  <si>
    <t>Факт наростаючим підсумком
з початку року</t>
  </si>
  <si>
    <t>Факт наростаючим підсумком 
з початку року</t>
  </si>
  <si>
    <t>Первісна балансова вартість введених потужностей на початок звітного періоду</t>
  </si>
  <si>
    <t>Незавершене будівництво на початок звітного періоду</t>
  </si>
  <si>
    <t>Дата
початку
оренди</t>
  </si>
  <si>
    <t>Документ, яким затверджений титул будови,
із зазначенням органу, який його погодив</t>
  </si>
  <si>
    <r>
      <t xml:space="preserve">Середня кількість працівників </t>
    </r>
    <r>
      <rPr>
        <sz val="14"/>
        <rFont val="Times New Roman"/>
        <family val="1"/>
        <charset val="204"/>
      </rPr>
      <t>(штатних
працівників, зовнішніх сумісників та працівників,
що працюють за цивільно-правовими договорами)</t>
    </r>
    <r>
      <rPr>
        <b/>
        <sz val="14"/>
        <rFont val="Times New Roman"/>
        <family val="1"/>
        <charset val="204"/>
      </rPr>
      <t>,
у тому числі:</t>
    </r>
  </si>
  <si>
    <t>Цільове фінансування</t>
  </si>
  <si>
    <t>Отримано залучених коштів, усього, у тому числі:</t>
  </si>
  <si>
    <t>Повернено залучених коштів, усього, у тому числі:</t>
  </si>
  <si>
    <t>Сплата податків та зборів до Державного бюджету України (податкові платежі), усього, у тому числі:</t>
  </si>
  <si>
    <t>ПДВ, що підлягає сплаті до бюджету за підсумками звітного періоду</t>
  </si>
  <si>
    <t>ПДВ, що підлягає відшкодуванню з бюджету за підсумками звітного періоду</t>
  </si>
  <si>
    <t>Сплата податків та зборів до місцевих бюджетів (податкові платежі)</t>
  </si>
  <si>
    <t>Інші податки, збори та платежі на користь держави,
усього, у тому числі:</t>
  </si>
  <si>
    <t xml:space="preserve">Сплата податків, зборів та інших обов'язкових платежів </t>
  </si>
  <si>
    <t>Сплата податків та зборів до місцевих бюджетів (податкові платежі), усього, у тому числі:</t>
  </si>
  <si>
    <t>земельний податок</t>
  </si>
  <si>
    <t>орендна плата</t>
  </si>
  <si>
    <t>митні платежі</t>
  </si>
  <si>
    <t xml:space="preserve">єдиний внесок на загальнообов'язкове державне соціальне страхування                      </t>
  </si>
  <si>
    <t>інші податки, збори та платежі (розшифрувати)</t>
  </si>
  <si>
    <t>Погашення податкового боргу, усього, у тому числі:</t>
  </si>
  <si>
    <t>інші (штрафи, пені, неустойки) (розшифрувати)</t>
  </si>
  <si>
    <t>рентна плата за користування надрами</t>
  </si>
  <si>
    <t>залучені кредитні кошти</t>
  </si>
  <si>
    <t>бюджетне фінансування</t>
  </si>
  <si>
    <t>інші джерела</t>
  </si>
  <si>
    <t>довгострокові зобов'язання</t>
  </si>
  <si>
    <t>короткострокові зобов'язання</t>
  </si>
  <si>
    <t>інші фінансові зобов'язання</t>
  </si>
  <si>
    <t>Витрати на сировину та основні матеріали</t>
  </si>
  <si>
    <t xml:space="preserve">Витрати на паливо </t>
  </si>
  <si>
    <t>Витрати на електроенергію</t>
  </si>
  <si>
    <t>Витрати, що здійснюються для підтримання об’єкта в робочому стані (проведення ремонту, технічного огляду, нагляду, обслуговування тощо)</t>
  </si>
  <si>
    <t>Амортизація основних засобів і нематеріальних активів</t>
  </si>
  <si>
    <t>Інші витрати (розшифрувати)</t>
  </si>
  <si>
    <t>Виручка від реалізації продукції (товарів, робіт, послуг)</t>
  </si>
  <si>
    <t xml:space="preserve">Інші надходження (розшифрувати) </t>
  </si>
  <si>
    <r>
      <t>Інші надходження (розшифрувати)</t>
    </r>
    <r>
      <rPr>
        <i/>
        <sz val="14"/>
        <rFont val="Times New Roman"/>
        <family val="1"/>
        <charset val="204"/>
      </rPr>
      <t xml:space="preserve"> </t>
    </r>
  </si>
  <si>
    <r>
      <t>Придбання (створення) основних засобів (розшифрувати)</t>
    </r>
    <r>
      <rPr>
        <i/>
        <sz val="14"/>
        <rFont val="Times New Roman"/>
        <family val="1"/>
        <charset val="204"/>
      </rPr>
      <t xml:space="preserve"> </t>
    </r>
  </si>
  <si>
    <r>
      <t>Капітальне будівництво (розшифрувати)</t>
    </r>
    <r>
      <rPr>
        <i/>
        <sz val="14"/>
        <rFont val="Times New Roman"/>
        <family val="1"/>
        <charset val="204"/>
      </rPr>
      <t xml:space="preserve"> </t>
    </r>
  </si>
  <si>
    <r>
      <t>Придбання (створення) нематеріальних активів (розшифрувати)</t>
    </r>
    <r>
      <rPr>
        <i/>
        <sz val="14"/>
        <rFont val="Times New Roman"/>
        <family val="1"/>
        <charset val="204"/>
      </rPr>
      <t xml:space="preserve"> </t>
    </r>
  </si>
  <si>
    <t>Коефіцієнт відношення капітальних інвестицій до амортизації
(капітальні інвестиції, рядок 4000 / амортизація, рядок 1430)</t>
  </si>
  <si>
    <t>Коефіцієнт відношення капітальних інвестицій до чистого доходу від реалізації продукції (товарів, робіт, послуг)
(капітальні інвестиції, рядок 4000 / чистий дохід від реалізації продукції (товарів, робіт, послуг), рядок 1000)</t>
  </si>
  <si>
    <t>Коефіцієнт зносу основних засобів 
(сума зносу, рядок 6003 / первісна вартість основних засобів, рядок 6002)</t>
  </si>
  <si>
    <t>Фонд оплати праці, тис. грн,
у тому числі:</t>
  </si>
  <si>
    <t>Витрати на оплату праці,
тис. грн, у тому числі:</t>
  </si>
  <si>
    <t>Середньомісячні витрати на оплату праці
одного працівника (грн), усього,
у тому числі:</t>
  </si>
  <si>
    <t xml:space="preserve">У разі збільшення витрат на оплату праці у звітному періоді порівняно із запланованими та фактичними витратами відповідного періоду минулого року обов'язково надаються обґрунтування. </t>
  </si>
  <si>
    <t>чистий дохід  від реалізації продукції (товарів, робіт, послуг),     тис. грн</t>
  </si>
  <si>
    <t>ціна одиниці     (вартість  продукції/     наданих послуг), грн</t>
  </si>
  <si>
    <t>тис. грн (без ПДВ)</t>
  </si>
  <si>
    <t xml:space="preserve">Прибуток </t>
  </si>
  <si>
    <t>Збиток</t>
  </si>
  <si>
    <t>Валова рентабельність
(валовий прибуток, рядок 1020 / чистий дохід від реалізації продукції (товарів, робіт, послуг), рядок 1000) х 100, %</t>
  </si>
  <si>
    <t>Рентабельність EBITDA
(EBITDA, рядок 1310 / чистий дохід від реалізації продукції (товарів, робіт, послуг), рядок 1000) х 100, %</t>
  </si>
  <si>
    <t>Рентабельність активів
(чистий фінансовий результат, рядок 1200 / вартість активів, рядок 6020) х 100, %</t>
  </si>
  <si>
    <t>Рентабельність діяльності
(чистий фінансовий результат, рядок 1200 / чистий дохід від реалізації продукції (товарів, робіт, послуг), рядок 1000) х 100, %</t>
  </si>
  <si>
    <t>{Додаток 3 в редакції Наказу Міністерства економічного розвитку і торгівлі № 1394 від 03.11.2015}</t>
  </si>
  <si>
    <r>
      <t xml:space="preserve">Середня кількість працівників </t>
    </r>
    <r>
      <rPr>
        <sz val="14"/>
        <color indexed="8"/>
        <rFont val="Times New Roman"/>
        <family val="1"/>
        <charset val="204"/>
      </rPr>
      <t>(штатних працівників, зовнішніх сумісників та працівників, що працюють за цивільно-правовими договорами)</t>
    </r>
    <r>
      <rPr>
        <b/>
        <sz val="14"/>
        <color indexed="8"/>
        <rFont val="Times New Roman"/>
        <family val="1"/>
        <charset val="204"/>
      </rPr>
      <t>, у тому числі:</t>
    </r>
  </si>
  <si>
    <t>(тис.грн.)</t>
  </si>
  <si>
    <t>у тому числі державні гранти і субсидії</t>
  </si>
  <si>
    <t>у тому числі фінансові запозичення</t>
  </si>
  <si>
    <t>Усього пасиви</t>
  </si>
  <si>
    <t>Контроль</t>
  </si>
  <si>
    <t xml:space="preserve">Факт наростаючим підсумком
з початку року </t>
  </si>
  <si>
    <t>тис.грн.</t>
  </si>
  <si>
    <t xml:space="preserve">      2. Інформація про бізнес підприємства (код рядка 1000 фінансового плану)</t>
  </si>
  <si>
    <t xml:space="preserve">      3. Діючі фінансові зобов'язання підприємства</t>
  </si>
  <si>
    <t>IV. Розподіл коштів, отриманих з міського бюджету на поповнення статутного капіталу</t>
  </si>
  <si>
    <t>Надходження коштів з міського бюджету</t>
  </si>
  <si>
    <t>Направлення коштів на:</t>
  </si>
  <si>
    <t>придбання та оновлення необоротних активів (розшифрувати)</t>
  </si>
  <si>
    <t>поповнення обігових коштів (розшифрувати)</t>
  </si>
  <si>
    <t>комунальними підприємствами міста до міського бюджету</t>
  </si>
  <si>
    <t>відрахування частини чистого прибутку комунальними підприємствами міста</t>
  </si>
  <si>
    <t>Інші податки, збори та платежі, усього, у тому числі:</t>
  </si>
  <si>
    <t xml:space="preserve">Усього виплат </t>
  </si>
  <si>
    <t>відрахування частини чистого прибутку комунальними підприємствами міста до міського бюджету</t>
  </si>
  <si>
    <t>гроші та їх еквіваленти</t>
  </si>
  <si>
    <t xml:space="preserve">      4. Інформація щодо отримання та повернення залучених коштів</t>
  </si>
  <si>
    <t>5. Витрати, пов'язані з використанням власних службових автомобілів (у складі адміністративних витрат, рядок 1031)</t>
  </si>
  <si>
    <t>6. Витрати на оренду службових автомобілів (у складі адміністративних витрат, рядок 1032)</t>
  </si>
  <si>
    <t>7. Джерела капітальних інвестицій</t>
  </si>
  <si>
    <t>8. Капітальне будівництво (рядок 4010 таблиці 4)</t>
  </si>
  <si>
    <t>Таблиця 1</t>
  </si>
  <si>
    <t>Таблиця 2</t>
  </si>
  <si>
    <t>Таблиця 3</t>
  </si>
  <si>
    <t>Таблиця 4</t>
  </si>
  <si>
    <t>Таблиця 5</t>
  </si>
  <si>
    <t>Таблиця 6</t>
  </si>
  <si>
    <t>Продовження таблиці 6</t>
  </si>
  <si>
    <t>Таблиця 7</t>
  </si>
  <si>
    <t>за 2017 рік</t>
  </si>
  <si>
    <t xml:space="preserve">минулий 2016 рік </t>
  </si>
  <si>
    <t xml:space="preserve">поточний 2017 рік </t>
  </si>
  <si>
    <t>Звітний  2017 рік</t>
  </si>
  <si>
    <t xml:space="preserve">минулий 2016  рік </t>
  </si>
  <si>
    <t>Звітний 2017 рік</t>
  </si>
  <si>
    <t xml:space="preserve">минулий    2016 рік </t>
  </si>
  <si>
    <t xml:space="preserve">поточний     2017 рік </t>
  </si>
  <si>
    <t xml:space="preserve">минулий         2016 рік </t>
  </si>
  <si>
    <t xml:space="preserve">поточний      2017 рік </t>
  </si>
  <si>
    <t>Факт наростаючим підсумком з початку року (зазначити період)</t>
  </si>
  <si>
    <t>минулий 2016 рік</t>
  </si>
  <si>
    <t>поточний 2017 рік</t>
  </si>
  <si>
    <t>Коефіцієнт відношення боргу до EBITDA
(довгострокові зобов'язання, рядок 6040 + поточні зобов'язання, рядок 6050) / EBITDA, рядок 1310</t>
  </si>
  <si>
    <t>Коефіцієнт фінансової стійкості
(власний капітал, рядок 6030 / (довгострокові зобов'язання, рядок 6040 + поточні зобов'язання, рядок 6050))</t>
  </si>
  <si>
    <t>Коефіцієнт поточної ліквідності (покриття)
(оборотні активи, рядок 6010 / поточні зобов'язання, рядок 6050)</t>
  </si>
  <si>
    <t xml:space="preserve">Факт
 минулого 2016 року </t>
  </si>
  <si>
    <t>План
звітного 2017 року</t>
  </si>
  <si>
    <t>Факт
звітного 2017 року</t>
  </si>
  <si>
    <r>
      <t xml:space="preserve">Відхилення,  +/–
</t>
    </r>
    <r>
      <rPr>
        <sz val="12"/>
        <rFont val="Times New Roman"/>
        <family val="1"/>
        <charset val="204"/>
      </rPr>
      <t>(Факт звітного 2017 року /
План звітного2017 року)</t>
    </r>
  </si>
  <si>
    <r>
      <t xml:space="preserve">Виконання, %
</t>
    </r>
    <r>
      <rPr>
        <sz val="12"/>
        <rFont val="Times New Roman"/>
        <family val="1"/>
        <charset val="204"/>
      </rPr>
      <t>(Факт звітного 2017 року  /
План звітного2017 року)</t>
    </r>
  </si>
  <si>
    <t>План 2017 року</t>
  </si>
  <si>
    <t>Факт 2017 року</t>
  </si>
  <si>
    <t>Заборгованість на 31.12.2017 року</t>
  </si>
  <si>
    <t>Отримано залучених коштів у 2017 році</t>
  </si>
  <si>
    <t>Повернено залучених коштів у 2017 році</t>
  </si>
  <si>
    <t>Заборгованість за кредитами на 01.01.2017 року</t>
  </si>
  <si>
    <t>Заборгованість станом на 31.12.2017 року</t>
  </si>
  <si>
    <t xml:space="preserve">факт
минулого 2016 року
</t>
  </si>
  <si>
    <t>план
звітного 2017 року</t>
  </si>
  <si>
    <t>факт
звітного 2017 року</t>
  </si>
  <si>
    <t>Відхилення,  +/–
(факт звітного 2017 року /
план 2017 року)</t>
  </si>
  <si>
    <t>Виконання, %
(факт 2017 року /
план 2017 року)</t>
  </si>
  <si>
    <t>Відхилення,  +/–
(факт звітного 2017 року /
план звітного 2017 року)</t>
  </si>
  <si>
    <t>Виконання, %
(факт звітного 2017 року /
план 2017 року)</t>
  </si>
  <si>
    <t>минулий      2016 рік</t>
  </si>
  <si>
    <t>поточний       2017 рік</t>
  </si>
  <si>
    <t>Комунальне підприємство "Міський лікувально-діагностичний центр"</t>
  </si>
  <si>
    <t xml:space="preserve">Комунальне підприємство </t>
  </si>
  <si>
    <t>м. Вінниця</t>
  </si>
  <si>
    <t>Департамент охорони здоров'я Вінницької міської ради</t>
  </si>
  <si>
    <t>Охорона здоров'я</t>
  </si>
  <si>
    <t>Загальна медична практика</t>
  </si>
  <si>
    <t>тис. грн.</t>
  </si>
  <si>
    <t xml:space="preserve">Одиниця виміру </t>
  </si>
  <si>
    <t>Комунальне підприємство</t>
  </si>
  <si>
    <t>вул. Київська буд.68, м. Вінниця</t>
  </si>
  <si>
    <t>(0432) 60-52-25</t>
  </si>
  <si>
    <t>Фостаковський Дмитро Стефанович</t>
  </si>
  <si>
    <t>0510100000</t>
  </si>
  <si>
    <t>86.21</t>
  </si>
  <si>
    <t>Д. С. Фостаковський</t>
  </si>
  <si>
    <t xml:space="preserve"> Головний лікар КП "МЛДЦ"</t>
  </si>
  <si>
    <t>інші податки та збори (військовий збір)</t>
  </si>
  <si>
    <t>Головний лікар  КП "МЛДЦ"</t>
  </si>
  <si>
    <t>Головний лікар КП "МЛДЦ"</t>
  </si>
  <si>
    <t>КП "Міський лікувально-діагностичний центр"</t>
  </si>
  <si>
    <t>надання послуг</t>
  </si>
  <si>
    <t>МКП "Вінницький фонд муніципальних інвестицій"</t>
  </si>
  <si>
    <t xml:space="preserve">Головний лікар КП "МЛДЦ" </t>
  </si>
  <si>
    <t>07.07.2017р.</t>
  </si>
  <si>
    <t>ГАЗ 31105</t>
  </si>
  <si>
    <t>адміністративно-господарські потреби</t>
  </si>
  <si>
    <t>01.08.2017</t>
  </si>
  <si>
    <t xml:space="preserve">        Головний лікар КП "МЛДЦ" </t>
  </si>
  <si>
    <t>Поповнення статутного капіталу підприємства</t>
  </si>
  <si>
    <r>
      <t xml:space="preserve">Фінансові витрати </t>
    </r>
    <r>
      <rPr>
        <sz val="14"/>
        <rFont val="Times New Roman"/>
        <family val="1"/>
        <charset val="204"/>
      </rPr>
      <t>(відсотки за кредит)</t>
    </r>
  </si>
  <si>
    <t>інші витрати на збут (розшифрувати)</t>
  </si>
  <si>
    <t>ВАЗ 2107</t>
  </si>
  <si>
    <t>ВАЗ 21043</t>
  </si>
  <si>
    <t>Рентабельність власного капіталу
(чистий фінансовий результат, рядок 1200 / власний капітал, рядок 6030) х 100, %</t>
  </si>
  <si>
    <t>Придбання (виготовлення) основних засобів, в тому числі:</t>
  </si>
  <si>
    <t>Ламінарна шафа2-го кл. захисту</t>
  </si>
  <si>
    <t xml:space="preserve">Мініцентрифуга "Microspin 12" до 14500 об/хв для пробірок </t>
  </si>
  <si>
    <t xml:space="preserve">Мініцентрифуга-вортекс "Micro-spin" </t>
  </si>
  <si>
    <t>Термошейкер (BioSan, Латвія)</t>
  </si>
  <si>
    <t>Аспіратор(BioSan, Латвія)</t>
  </si>
  <si>
    <t>УФ-бокс для ПЛР-робіт(BioSan, Латвія)</t>
  </si>
  <si>
    <t>Ампліфікатор в реальному часі (BIO-RAD, США)</t>
  </si>
  <si>
    <t>Дозатори механічні</t>
  </si>
  <si>
    <t>Холодильники</t>
  </si>
  <si>
    <t>Центрифуга</t>
  </si>
  <si>
    <t>Рециркулятор проточний бактерицидний</t>
  </si>
  <si>
    <t>Набір спецмеблі для облаштування лабораторії</t>
  </si>
  <si>
    <t>Комп'ютери принтери</t>
  </si>
  <si>
    <t>Придбання комп'ютерної техніки</t>
  </si>
  <si>
    <t>Придбання інших необоротних матеріальних активів</t>
  </si>
  <si>
    <t>Капітальний ремонт, в т.ч.:</t>
  </si>
  <si>
    <t>Ремонт приміщень для молекулярно -генетичної лабораторії</t>
  </si>
  <si>
    <t>Ремонт приміщень 3го поверху</t>
  </si>
  <si>
    <t xml:space="preserve">Придбання нематеріальних активів (мережа Eleks) </t>
  </si>
  <si>
    <t>Модернізація, модифікація (добудова, дообладнання, реконструкція) основних засобів, в т. ч.:</t>
  </si>
  <si>
    <t>план 2017 р</t>
  </si>
  <si>
    <t>факт 2017 р</t>
  </si>
  <si>
    <t>ЕККР MINI ФП -54.01 касовий апарат</t>
  </si>
  <si>
    <t xml:space="preserve">Електрокардіограф 1/3- канальний ЕКГ з 58 мм термопринтером </t>
  </si>
  <si>
    <t>Електроперфоратор</t>
  </si>
  <si>
    <t>Кабель пацієнта на 5 відведень для Cardio Tens (холтер)</t>
  </si>
  <si>
    <t>Кольпоскоп МК-300</t>
  </si>
  <si>
    <t>Комплект меблів для службового кабінету керівника</t>
  </si>
  <si>
    <t>Кондіціонер</t>
  </si>
  <si>
    <t>Контейнери для сміття</t>
  </si>
  <si>
    <t>Стіл лабораторний</t>
  </si>
  <si>
    <t>Шафа з тумбою</t>
  </si>
  <si>
    <t>Виготовлення проектно-кошторисної документації на реконструкцію частини приміщення на 4- му поверсі та проведена реконструкція частини приміщень на 4-му поверсі КП "МЛДЦ"</t>
  </si>
  <si>
    <t>Розробка проектної документації "Реконструкція частини підвальних приміщень" та проведення реконструкції</t>
  </si>
  <si>
    <t>інші податки та збори (податок на прибуток)</t>
  </si>
  <si>
    <t xml:space="preserve">Найменування видів діяльності </t>
  </si>
  <si>
    <t>надання медичних послуг населенню</t>
  </si>
  <si>
    <t>Рік 2017</t>
  </si>
  <si>
    <t>ПРО ВИКОНАННЯ ПОКАЗНИКІВ ФІНАНСОВОГО ПЛАНУ  КОМУНАЛЬНОГО ПІДПРИЄМСТВА "МІСЬКИЙ ЛІКУВАЛЬНО-ДІАГНОСТИЧНИЙ ЦЕНТР"</t>
  </si>
  <si>
    <t>Х</t>
  </si>
  <si>
    <t xml:space="preserve">Х  </t>
  </si>
  <si>
    <r>
      <rPr>
        <u/>
        <sz val="14"/>
        <rFont val="Times New Roman"/>
        <family val="1"/>
        <charset val="204"/>
      </rPr>
      <t xml:space="preserve">  </t>
    </r>
    <r>
      <rPr>
        <b/>
        <u/>
        <sz val="14"/>
        <rFont val="Times New Roman"/>
        <family val="1"/>
        <charset val="204"/>
      </rPr>
      <t>Головний лікар КП "МЛДЦ"</t>
    </r>
  </si>
  <si>
    <t xml:space="preserve"> (посада)</t>
  </si>
  <si>
    <t xml:space="preserve">  (ініціали, прізвище)    </t>
  </si>
  <si>
    <r>
      <t>Інші надходження (% по депозитних вкладах)</t>
    </r>
    <r>
      <rPr>
        <i/>
        <sz val="14"/>
        <rFont val="Times New Roman"/>
        <family val="1"/>
        <charset val="204"/>
      </rPr>
      <t xml:space="preserve"> </t>
    </r>
  </si>
  <si>
    <t>до звіту про виконання показників фінансового плану на 2017 рік</t>
  </si>
  <si>
    <t>кредитний договір (договір позики) на придбання відеогастроскопу</t>
  </si>
  <si>
    <t>МКП "Вінницький фонд муніципальних інвестицій" (придбання відеогастроскопу)</t>
  </si>
  <si>
    <t xml:space="preserve"> Д. С. Фостаковський</t>
  </si>
  <si>
    <t xml:space="preserve"> Головний лікар КП "МЛДЦ" </t>
  </si>
  <si>
    <t xml:space="preserve">надання медичних послуг пільговим категоріям населення міста Вінниця за рахунок ДСЗН </t>
  </si>
  <si>
    <t>надання медичних послуг застрахованим особам  СК "Місто" та інших страхових компаній</t>
  </si>
  <si>
    <t>з 27.08.2015 по 31.12.2017 року</t>
  </si>
  <si>
    <t>Дохід від участі в капіталі (50% прибутку отриманих від спільної діяльності)</t>
  </si>
  <si>
    <t>нетипові операційні витрати (списання питної води, стаканчиків, миючих засобів)</t>
  </si>
  <si>
    <t>інші доходи (дохід від безоплатно одержаних основних засобів)</t>
  </si>
  <si>
    <t>Інші витрати (% за користування позикою)</t>
  </si>
  <si>
    <t>Цільове фінансування  (відшкодування з міського бюджету за наданні платні медичні послуги пільговим категоріям населення)</t>
  </si>
</sst>
</file>

<file path=xl/styles.xml><?xml version="1.0" encoding="utf-8"?>
<styleSheet xmlns="http://schemas.openxmlformats.org/spreadsheetml/2006/main">
  <numFmts count="16">
    <numFmt numFmtId="164" formatCode="_-* #,##0.00_₴_-;\-* #,##0.00_₴_-;_-* &quot;-&quot;??_₴_-;_-@_-"/>
    <numFmt numFmtId="165" formatCode="_-* #,##0.00\ _г_р_н_._-;\-* #,##0.00\ _г_р_н_._-;_-* &quot;-&quot;??\ _г_р_н_._-;_-@_-"/>
    <numFmt numFmtId="166" formatCode="#,##0&quot;р.&quot;;[Red]\-#,##0&quot;р.&quot;"/>
    <numFmt numFmtId="167" formatCode="#,##0.00&quot;р.&quot;;\-#,##0.00&quot;р.&quot;"/>
    <numFmt numFmtId="168" formatCode="_-* #,##0.00_р_._-;\-* #,##0.00_р_._-;_-* &quot;-&quot;??_р_._-;_-@_-"/>
    <numFmt numFmtId="169" formatCode="0.0"/>
    <numFmt numFmtId="170" formatCode="#,##0.0"/>
    <numFmt numFmtId="171" formatCode="###\ ##0.000"/>
    <numFmt numFmtId="172" formatCode="_(&quot;$&quot;* #,##0.00_);_(&quot;$&quot;* \(#,##0.00\);_(&quot;$&quot;* &quot;-&quot;??_);_(@_)"/>
    <numFmt numFmtId="173" formatCode="_(* #,##0_);_(* \(#,##0\);_(* &quot;-&quot;_);_(@_)"/>
    <numFmt numFmtId="174" formatCode="_(* #,##0.00_);_(* \(#,##0.00\);_(* &quot;-&quot;??_);_(@_)"/>
    <numFmt numFmtId="175" formatCode="#,##0.0_ ;[Red]\-#,##0.0\ "/>
    <numFmt numFmtId="176" formatCode="0.0;\(0.0\);\ ;\-"/>
    <numFmt numFmtId="177" formatCode="_(* #,##0_);_(* \(#,##0\);_(* &quot;-&quot;??_);_(@_)"/>
    <numFmt numFmtId="178" formatCode="_(* #,##0.0_);_(* \(#,##0.0\);_(* &quot;-&quot;??_);_(@_)"/>
    <numFmt numFmtId="179" formatCode="_(* #,##0.0_);_(* \(#,##0.0\);_(* &quot;-&quot;_);_(@_)"/>
  </numFmts>
  <fonts count="84">
    <font>
      <sz val="10"/>
      <name val="Arial Cyr"/>
      <charset val="204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sz val="8"/>
      <name val="Arial Cyr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u/>
      <sz val="14"/>
      <name val="Times New Roman"/>
      <family val="1"/>
      <charset val="204"/>
    </font>
    <font>
      <i/>
      <sz val="14"/>
      <name val="Times New Roman"/>
      <family val="1"/>
      <charset val="204"/>
    </font>
    <font>
      <b/>
      <i/>
      <sz val="14"/>
      <name val="Times New Roman"/>
      <family val="1"/>
      <charset val="204"/>
    </font>
    <font>
      <sz val="13"/>
      <name val="Times New Roman"/>
      <family val="1"/>
      <charset val="204"/>
    </font>
    <font>
      <b/>
      <sz val="13"/>
      <name val="Times New Roman"/>
      <family val="1"/>
      <charset val="204"/>
    </font>
    <font>
      <sz val="12"/>
      <name val="Times New Roman"/>
      <family val="1"/>
      <charset val="204"/>
    </font>
    <font>
      <sz val="8"/>
      <name val="Arial"/>
      <family val="2"/>
    </font>
    <font>
      <sz val="10"/>
      <name val="Times New Roman"/>
      <family val="1"/>
      <charset val="204"/>
    </font>
    <font>
      <sz val="10"/>
      <name val="Arial"/>
      <family val="2"/>
      <charset val="204"/>
    </font>
    <font>
      <sz val="10"/>
      <name val="Arial Cyr"/>
      <family val="2"/>
      <charset val="204"/>
    </font>
    <font>
      <sz val="14"/>
      <name val="Arial Cyr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0"/>
      <name val="Helv"/>
      <charset val="204"/>
    </font>
    <font>
      <sz val="11"/>
      <color indexed="8"/>
      <name val="Arial Cyr"/>
      <family val="2"/>
      <charset val="204"/>
    </font>
    <font>
      <sz val="11"/>
      <color indexed="9"/>
      <name val="Arial Cyr"/>
      <family val="2"/>
      <charset val="204"/>
    </font>
    <font>
      <b/>
      <sz val="12"/>
      <name val="Arial"/>
      <family val="2"/>
      <charset val="204"/>
    </font>
    <font>
      <sz val="10"/>
      <name val="FreeSet"/>
      <family val="2"/>
    </font>
    <font>
      <u/>
      <sz val="10"/>
      <color indexed="12"/>
      <name val="Arial"/>
      <family val="2"/>
      <charset val="204"/>
    </font>
    <font>
      <b/>
      <sz val="14"/>
      <name val="Arial"/>
      <family val="2"/>
      <charset val="204"/>
    </font>
    <font>
      <b/>
      <sz val="12"/>
      <color indexed="9"/>
      <name val="Arial"/>
      <family val="2"/>
      <charset val="204"/>
    </font>
    <font>
      <b/>
      <i/>
      <sz val="14"/>
      <name val="Arial"/>
      <family val="2"/>
      <charset val="204"/>
    </font>
    <font>
      <b/>
      <i/>
      <sz val="14"/>
      <color indexed="9"/>
      <name val="Arial"/>
      <family val="2"/>
      <charset val="204"/>
    </font>
    <font>
      <b/>
      <i/>
      <sz val="12"/>
      <color indexed="9"/>
      <name val="Arial"/>
      <family val="2"/>
      <charset val="204"/>
    </font>
    <font>
      <b/>
      <sz val="11"/>
      <name val="Arial"/>
      <family val="2"/>
      <charset val="204"/>
    </font>
    <font>
      <b/>
      <sz val="11"/>
      <color indexed="9"/>
      <name val="Arial"/>
      <family val="2"/>
      <charset val="204"/>
    </font>
    <font>
      <sz val="12"/>
      <color indexed="9"/>
      <name val="Bookman Old Style"/>
      <family val="1"/>
      <charset val="204"/>
    </font>
    <font>
      <sz val="11"/>
      <name val="Arial"/>
      <family val="2"/>
      <charset val="204"/>
    </font>
    <font>
      <sz val="11"/>
      <color indexed="9"/>
      <name val="Arial"/>
      <family val="2"/>
      <charset val="204"/>
    </font>
    <font>
      <i/>
      <sz val="11"/>
      <name val="Arial"/>
      <family val="2"/>
      <charset val="204"/>
    </font>
    <font>
      <b/>
      <i/>
      <sz val="11"/>
      <color indexed="9"/>
      <name val="Arial"/>
      <family val="2"/>
      <charset val="204"/>
    </font>
    <font>
      <b/>
      <sz val="10"/>
      <name val="Arial"/>
      <family val="2"/>
      <charset val="204"/>
    </font>
    <font>
      <sz val="11"/>
      <color indexed="62"/>
      <name val="Arial Cyr"/>
      <family val="2"/>
      <charset val="204"/>
    </font>
    <font>
      <b/>
      <sz val="11"/>
      <color indexed="63"/>
      <name val="Arial Cyr"/>
      <family val="2"/>
      <charset val="204"/>
    </font>
    <font>
      <b/>
      <sz val="11"/>
      <color indexed="52"/>
      <name val="Arial Cyr"/>
      <family val="2"/>
      <charset val="204"/>
    </font>
    <font>
      <b/>
      <sz val="15"/>
      <color indexed="56"/>
      <name val="Arial Cyr"/>
      <family val="2"/>
      <charset val="204"/>
    </font>
    <font>
      <b/>
      <sz val="13"/>
      <color indexed="56"/>
      <name val="Arial Cyr"/>
      <family val="2"/>
      <charset val="204"/>
    </font>
    <font>
      <b/>
      <sz val="11"/>
      <color indexed="56"/>
      <name val="Arial Cyr"/>
      <family val="2"/>
      <charset val="204"/>
    </font>
    <font>
      <b/>
      <sz val="11"/>
      <color indexed="8"/>
      <name val="Arial Cyr"/>
      <family val="2"/>
      <charset val="204"/>
    </font>
    <font>
      <b/>
      <sz val="11"/>
      <color indexed="9"/>
      <name val="Arial Cyr"/>
      <family val="2"/>
      <charset val="204"/>
    </font>
    <font>
      <sz val="11"/>
      <color indexed="60"/>
      <name val="Arial Cyr"/>
      <family val="2"/>
      <charset val="204"/>
    </font>
    <font>
      <sz val="11"/>
      <color indexed="20"/>
      <name val="Arial Cyr"/>
      <family val="2"/>
      <charset val="204"/>
    </font>
    <font>
      <i/>
      <sz val="11"/>
      <color indexed="23"/>
      <name val="Arial Cyr"/>
      <family val="2"/>
      <charset val="204"/>
    </font>
    <font>
      <sz val="12"/>
      <name val="Arial Cyr"/>
      <family val="2"/>
      <charset val="204"/>
    </font>
    <font>
      <sz val="11"/>
      <color indexed="52"/>
      <name val="Arial Cyr"/>
      <family val="2"/>
      <charset val="204"/>
    </font>
    <font>
      <sz val="10"/>
      <name val="Helv"/>
    </font>
    <font>
      <sz val="11"/>
      <color indexed="10"/>
      <name val="Arial Cyr"/>
      <family val="2"/>
      <charset val="204"/>
    </font>
    <font>
      <sz val="12"/>
      <name val="Journal"/>
    </font>
    <font>
      <sz val="11"/>
      <color indexed="17"/>
      <name val="Arial Cyr"/>
      <family val="2"/>
      <charset val="204"/>
    </font>
    <font>
      <sz val="10"/>
      <name val="Tahoma"/>
      <family val="2"/>
      <charset val="204"/>
    </font>
    <font>
      <sz val="10"/>
      <name val="Petersburg"/>
    </font>
    <font>
      <b/>
      <sz val="16"/>
      <color indexed="10"/>
      <name val="Times New Roman"/>
      <family val="1"/>
      <charset val="204"/>
    </font>
    <font>
      <b/>
      <sz val="12"/>
      <name val="Times New Roman"/>
      <family val="1"/>
      <charset val="204"/>
    </font>
    <font>
      <b/>
      <i/>
      <sz val="16"/>
      <name val="Times New Roman"/>
      <family val="1"/>
      <charset val="204"/>
    </font>
    <font>
      <b/>
      <sz val="14"/>
      <color indexed="8"/>
      <name val="Times New Roman"/>
      <family val="1"/>
      <charset val="204"/>
    </font>
    <font>
      <sz val="14"/>
      <color indexed="8"/>
      <name val="Times New Roman"/>
      <family val="1"/>
      <charset val="204"/>
    </font>
    <font>
      <b/>
      <sz val="10"/>
      <name val="Arial Cyr"/>
      <charset val="204"/>
    </font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4"/>
      <color theme="0"/>
      <name val="Times New Roman"/>
      <family val="1"/>
      <charset val="204"/>
    </font>
    <font>
      <b/>
      <sz val="14"/>
      <color theme="0"/>
      <name val="Times New Roman"/>
      <family val="1"/>
      <charset val="204"/>
    </font>
    <font>
      <b/>
      <u/>
      <sz val="14"/>
      <name val="Times New Roman"/>
      <family val="1"/>
      <charset val="204"/>
    </font>
    <font>
      <u/>
      <sz val="10"/>
      <name val="Arial Cyr"/>
      <charset val="204"/>
    </font>
  </fonts>
  <fills count="30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9"/>
        <bgColor indexed="64"/>
      </patternFill>
    </fill>
    <fill>
      <patternFill patternType="solid">
        <fgColor indexed="43"/>
      </patternFill>
    </fill>
    <fill>
      <patternFill patternType="solid">
        <fgColor indexed="44"/>
        <bgColor indexed="64"/>
      </patternFill>
    </fill>
    <fill>
      <patternFill patternType="solid">
        <fgColor indexed="26"/>
      </patternFill>
    </fill>
    <fill>
      <patternFill patternType="solid">
        <fgColor indexed="47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</fills>
  <borders count="3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54">
    <xf numFmtId="0" fontId="0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34" fillId="2" borderId="0" applyNumberFormat="0" applyBorder="0" applyAlignment="0" applyProtection="0"/>
    <xf numFmtId="0" fontId="1" fillId="2" borderId="0" applyNumberFormat="0" applyBorder="0" applyAlignment="0" applyProtection="0"/>
    <xf numFmtId="0" fontId="34" fillId="3" borderId="0" applyNumberFormat="0" applyBorder="0" applyAlignment="0" applyProtection="0"/>
    <xf numFmtId="0" fontId="1" fillId="3" borderId="0" applyNumberFormat="0" applyBorder="0" applyAlignment="0" applyProtection="0"/>
    <xf numFmtId="0" fontId="34" fillId="4" borderId="0" applyNumberFormat="0" applyBorder="0" applyAlignment="0" applyProtection="0"/>
    <xf numFmtId="0" fontId="1" fillId="4" borderId="0" applyNumberFormat="0" applyBorder="0" applyAlignment="0" applyProtection="0"/>
    <xf numFmtId="0" fontId="34" fillId="5" borderId="0" applyNumberFormat="0" applyBorder="0" applyAlignment="0" applyProtection="0"/>
    <xf numFmtId="0" fontId="1" fillId="5" borderId="0" applyNumberFormat="0" applyBorder="0" applyAlignment="0" applyProtection="0"/>
    <xf numFmtId="0" fontId="34" fillId="6" borderId="0" applyNumberFormat="0" applyBorder="0" applyAlignment="0" applyProtection="0"/>
    <xf numFmtId="0" fontId="1" fillId="6" borderId="0" applyNumberFormat="0" applyBorder="0" applyAlignment="0" applyProtection="0"/>
    <xf numFmtId="0" fontId="34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34" fillId="8" borderId="0" applyNumberFormat="0" applyBorder="0" applyAlignment="0" applyProtection="0"/>
    <xf numFmtId="0" fontId="1" fillId="8" borderId="0" applyNumberFormat="0" applyBorder="0" applyAlignment="0" applyProtection="0"/>
    <xf numFmtId="0" fontId="34" fillId="9" borderId="0" applyNumberFormat="0" applyBorder="0" applyAlignment="0" applyProtection="0"/>
    <xf numFmtId="0" fontId="1" fillId="9" borderId="0" applyNumberFormat="0" applyBorder="0" applyAlignment="0" applyProtection="0"/>
    <xf numFmtId="0" fontId="34" fillId="10" borderId="0" applyNumberFormat="0" applyBorder="0" applyAlignment="0" applyProtection="0"/>
    <xf numFmtId="0" fontId="1" fillId="10" borderId="0" applyNumberFormat="0" applyBorder="0" applyAlignment="0" applyProtection="0"/>
    <xf numFmtId="0" fontId="34" fillId="5" borderId="0" applyNumberFormat="0" applyBorder="0" applyAlignment="0" applyProtection="0"/>
    <xf numFmtId="0" fontId="1" fillId="5" borderId="0" applyNumberFormat="0" applyBorder="0" applyAlignment="0" applyProtection="0"/>
    <xf numFmtId="0" fontId="34" fillId="8" borderId="0" applyNumberFormat="0" applyBorder="0" applyAlignment="0" applyProtection="0"/>
    <xf numFmtId="0" fontId="1" fillId="8" borderId="0" applyNumberFormat="0" applyBorder="0" applyAlignment="0" applyProtection="0"/>
    <xf numFmtId="0" fontId="34" fillId="11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9" borderId="0" applyNumberFormat="0" applyBorder="0" applyAlignment="0" applyProtection="0"/>
    <xf numFmtId="0" fontId="17" fillId="10" borderId="0" applyNumberFormat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5" borderId="0" applyNumberFormat="0" applyBorder="0" applyAlignment="0" applyProtection="0"/>
    <xf numFmtId="0" fontId="35" fillId="12" borderId="0" applyNumberFormat="0" applyBorder="0" applyAlignment="0" applyProtection="0"/>
    <xf numFmtId="0" fontId="17" fillId="12" borderId="0" applyNumberFormat="0" applyBorder="0" applyAlignment="0" applyProtection="0"/>
    <xf numFmtId="0" fontId="35" fillId="9" borderId="0" applyNumberFormat="0" applyBorder="0" applyAlignment="0" applyProtection="0"/>
    <xf numFmtId="0" fontId="17" fillId="9" borderId="0" applyNumberFormat="0" applyBorder="0" applyAlignment="0" applyProtection="0"/>
    <xf numFmtId="0" fontId="35" fillId="10" borderId="0" applyNumberFormat="0" applyBorder="0" applyAlignment="0" applyProtection="0"/>
    <xf numFmtId="0" fontId="17" fillId="10" borderId="0" applyNumberFormat="0" applyBorder="0" applyAlignment="0" applyProtection="0"/>
    <xf numFmtId="0" fontId="35" fillId="13" borderId="0" applyNumberFormat="0" applyBorder="0" applyAlignment="0" applyProtection="0"/>
    <xf numFmtId="0" fontId="17" fillId="13" borderId="0" applyNumberFormat="0" applyBorder="0" applyAlignment="0" applyProtection="0"/>
    <xf numFmtId="0" fontId="35" fillId="14" borderId="0" applyNumberFormat="0" applyBorder="0" applyAlignment="0" applyProtection="0"/>
    <xf numFmtId="0" fontId="17" fillId="14" borderId="0" applyNumberFormat="0" applyBorder="0" applyAlignment="0" applyProtection="0"/>
    <xf numFmtId="0" fontId="35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9" borderId="0" applyNumberFormat="0" applyBorder="0" applyAlignment="0" applyProtection="0"/>
    <xf numFmtId="0" fontId="28" fillId="3" borderId="0" applyNumberFormat="0" applyBorder="0" applyAlignment="0" applyProtection="0"/>
    <xf numFmtId="0" fontId="20" fillId="20" borderId="1" applyNumberFormat="0" applyAlignment="0" applyProtection="0"/>
    <xf numFmtId="0" fontId="25" fillId="21" borderId="2" applyNumberFormat="0" applyAlignment="0" applyProtection="0"/>
    <xf numFmtId="49" fontId="36" fillId="0" borderId="3">
      <alignment horizontal="center" vertical="center"/>
      <protection locked="0"/>
    </xf>
    <xf numFmtId="49" fontId="36" fillId="0" borderId="3">
      <alignment horizontal="center" vertical="center"/>
      <protection locked="0"/>
    </xf>
    <xf numFmtId="49" fontId="36" fillId="0" borderId="3">
      <alignment horizontal="center" vertical="center"/>
      <protection locked="0"/>
    </xf>
    <xf numFmtId="49" fontId="36" fillId="0" borderId="3">
      <alignment horizontal="center" vertical="center"/>
      <protection locked="0"/>
    </xf>
    <xf numFmtId="49" fontId="36" fillId="0" borderId="3">
      <alignment horizontal="center" vertical="center"/>
      <protection locked="0"/>
    </xf>
    <xf numFmtId="49" fontId="36" fillId="0" borderId="3">
      <alignment horizontal="center" vertical="center"/>
      <protection locked="0"/>
    </xf>
    <xf numFmtId="49" fontId="36" fillId="0" borderId="3">
      <alignment horizontal="center" vertical="center"/>
      <protection locked="0"/>
    </xf>
    <xf numFmtId="49" fontId="36" fillId="0" borderId="3">
      <alignment horizontal="center" vertical="center"/>
      <protection locked="0"/>
    </xf>
    <xf numFmtId="49" fontId="36" fillId="0" borderId="3">
      <alignment horizontal="center" vertical="center"/>
      <protection locked="0"/>
    </xf>
    <xf numFmtId="49" fontId="36" fillId="0" borderId="3">
      <alignment horizontal="center" vertical="center"/>
      <protection locked="0"/>
    </xf>
    <xf numFmtId="49" fontId="36" fillId="0" borderId="3">
      <alignment horizontal="center" vertical="center"/>
      <protection locked="0"/>
    </xf>
    <xf numFmtId="49" fontId="36" fillId="0" borderId="3">
      <alignment horizontal="center" vertical="center"/>
      <protection locked="0"/>
    </xf>
    <xf numFmtId="49" fontId="36" fillId="0" borderId="3">
      <alignment horizontal="center" vertical="center"/>
      <protection locked="0"/>
    </xf>
    <xf numFmtId="165" fontId="14" fillId="0" borderId="0" applyFont="0" applyFill="0" applyBorder="0" applyAlignment="0" applyProtection="0"/>
    <xf numFmtId="49" fontId="14" fillId="0" borderId="3">
      <alignment horizontal="left" vertical="center"/>
      <protection locked="0"/>
    </xf>
    <xf numFmtId="49" fontId="14" fillId="0" borderId="3">
      <alignment horizontal="left" vertical="center"/>
      <protection locked="0"/>
    </xf>
    <xf numFmtId="49" fontId="14" fillId="0" borderId="3">
      <alignment horizontal="left" vertical="center"/>
      <protection locked="0"/>
    </xf>
    <xf numFmtId="49" fontId="14" fillId="0" borderId="3">
      <alignment horizontal="left" vertical="center"/>
      <protection locked="0"/>
    </xf>
    <xf numFmtId="49" fontId="14" fillId="0" borderId="3">
      <alignment horizontal="left" vertical="center"/>
      <protection locked="0"/>
    </xf>
    <xf numFmtId="49" fontId="14" fillId="0" borderId="3">
      <alignment horizontal="left" vertical="center"/>
      <protection locked="0"/>
    </xf>
    <xf numFmtId="49" fontId="14" fillId="0" borderId="3">
      <alignment horizontal="left" vertical="center"/>
      <protection locked="0"/>
    </xf>
    <xf numFmtId="49" fontId="14" fillId="0" borderId="3">
      <alignment horizontal="left" vertical="center"/>
      <protection locked="0"/>
    </xf>
    <xf numFmtId="49" fontId="14" fillId="0" borderId="3">
      <alignment horizontal="left" vertical="center"/>
      <protection locked="0"/>
    </xf>
    <xf numFmtId="49" fontId="14" fillId="0" borderId="3">
      <alignment horizontal="left" vertical="center"/>
      <protection locked="0"/>
    </xf>
    <xf numFmtId="49" fontId="14" fillId="0" borderId="3">
      <alignment horizontal="left" vertical="center"/>
      <protection locked="0"/>
    </xf>
    <xf numFmtId="49" fontId="14" fillId="0" borderId="3">
      <alignment horizontal="left" vertical="center"/>
      <protection locked="0"/>
    </xf>
    <xf numFmtId="49" fontId="14" fillId="0" borderId="3">
      <alignment horizontal="left" vertical="center"/>
      <protection locked="0"/>
    </xf>
    <xf numFmtId="49" fontId="14" fillId="0" borderId="3">
      <alignment horizontal="left" vertical="center"/>
      <protection locked="0"/>
    </xf>
    <xf numFmtId="49" fontId="14" fillId="0" borderId="3">
      <alignment horizontal="left" vertical="center"/>
      <protection locked="0"/>
    </xf>
    <xf numFmtId="49" fontId="14" fillId="0" borderId="3">
      <alignment horizontal="left" vertical="center"/>
      <protection locked="0"/>
    </xf>
    <xf numFmtId="49" fontId="14" fillId="0" borderId="3">
      <alignment horizontal="left" vertical="center"/>
      <protection locked="0"/>
    </xf>
    <xf numFmtId="0" fontId="29" fillId="0" borderId="0" applyNumberFormat="0" applyFill="0" applyBorder="0" applyAlignment="0" applyProtection="0"/>
    <xf numFmtId="171" fontId="37" fillId="0" borderId="0" applyAlignment="0">
      <alignment wrapText="1"/>
    </xf>
    <xf numFmtId="0" fontId="32" fillId="4" borderId="0" applyNumberFormat="0" applyBorder="0" applyAlignment="0" applyProtection="0"/>
    <xf numFmtId="0" fontId="21" fillId="0" borderId="4" applyNumberFormat="0" applyFill="0" applyAlignment="0" applyProtection="0"/>
    <xf numFmtId="0" fontId="22" fillId="0" borderId="5" applyNumberFormat="0" applyFill="0" applyAlignment="0" applyProtection="0"/>
    <xf numFmtId="0" fontId="23" fillId="0" borderId="6" applyNumberFormat="0" applyFill="0" applyAlignment="0" applyProtection="0"/>
    <xf numFmtId="0" fontId="23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top"/>
      <protection locked="0"/>
    </xf>
    <xf numFmtId="0" fontId="18" fillId="7" borderId="1" applyNumberFormat="0" applyAlignment="0" applyProtection="0"/>
    <xf numFmtId="49" fontId="14" fillId="0" borderId="0" applyNumberFormat="0" applyFont="0" applyAlignment="0">
      <alignment vertical="top" wrapText="1"/>
      <protection locked="0"/>
    </xf>
    <xf numFmtId="49" fontId="14" fillId="0" borderId="0" applyNumberFormat="0" applyFont="0" applyAlignment="0">
      <alignment vertical="top" wrapText="1"/>
    </xf>
    <xf numFmtId="49" fontId="14" fillId="0" borderId="0" applyNumberFormat="0" applyFont="0" applyAlignment="0">
      <alignment vertical="top" wrapText="1"/>
    </xf>
    <xf numFmtId="49" fontId="14" fillId="0" borderId="0" applyNumberFormat="0" applyFont="0" applyAlignment="0">
      <alignment vertical="top" wrapText="1"/>
      <protection locked="0"/>
    </xf>
    <xf numFmtId="49" fontId="14" fillId="0" borderId="0" applyNumberFormat="0" applyFont="0" applyAlignment="0">
      <alignment vertical="top" wrapText="1"/>
    </xf>
    <xf numFmtId="49" fontId="14" fillId="0" borderId="0" applyNumberFormat="0" applyFont="0" applyAlignment="0">
      <alignment vertical="top" wrapText="1"/>
      <protection locked="0"/>
    </xf>
    <xf numFmtId="49" fontId="14" fillId="0" borderId="0" applyNumberFormat="0" applyFont="0" applyAlignment="0">
      <alignment vertical="top" wrapText="1"/>
    </xf>
    <xf numFmtId="49" fontId="14" fillId="0" borderId="0" applyNumberFormat="0" applyFont="0" applyAlignment="0">
      <alignment vertical="top" wrapText="1"/>
      <protection locked="0"/>
    </xf>
    <xf numFmtId="49" fontId="14" fillId="0" borderId="0" applyNumberFormat="0" applyFont="0" applyAlignment="0">
      <alignment vertical="top" wrapText="1"/>
      <protection locked="0"/>
    </xf>
    <xf numFmtId="49" fontId="14" fillId="0" borderId="0" applyNumberFormat="0" applyFont="0" applyAlignment="0">
      <alignment vertical="top" wrapText="1"/>
      <protection locked="0"/>
    </xf>
    <xf numFmtId="49" fontId="14" fillId="0" borderId="0" applyNumberFormat="0" applyFont="0" applyAlignment="0">
      <alignment vertical="top" wrapText="1"/>
      <protection locked="0"/>
    </xf>
    <xf numFmtId="49" fontId="14" fillId="0" borderId="0" applyNumberFormat="0" applyFont="0" applyAlignment="0">
      <alignment vertical="top" wrapText="1"/>
      <protection locked="0"/>
    </xf>
    <xf numFmtId="49" fontId="14" fillId="0" borderId="0" applyNumberFormat="0" applyFont="0" applyAlignment="0">
      <alignment vertical="top" wrapText="1"/>
      <protection locked="0"/>
    </xf>
    <xf numFmtId="49" fontId="14" fillId="0" borderId="0" applyNumberFormat="0" applyFont="0" applyAlignment="0">
      <alignment vertical="top" wrapText="1"/>
      <protection locked="0"/>
    </xf>
    <xf numFmtId="49" fontId="14" fillId="0" borderId="0" applyNumberFormat="0" applyFont="0" applyAlignment="0">
      <alignment vertical="top" wrapText="1"/>
      <protection locked="0"/>
    </xf>
    <xf numFmtId="49" fontId="14" fillId="0" borderId="0" applyNumberFormat="0" applyFont="0" applyAlignment="0">
      <alignment vertical="top" wrapText="1"/>
      <protection locked="0"/>
    </xf>
    <xf numFmtId="49" fontId="14" fillId="0" borderId="0" applyNumberFormat="0" applyFont="0" applyAlignment="0">
      <alignment vertical="top" wrapText="1"/>
      <protection locked="0"/>
    </xf>
    <xf numFmtId="49" fontId="14" fillId="0" borderId="0" applyNumberFormat="0" applyFont="0" applyAlignment="0">
      <alignment vertical="top" wrapText="1"/>
      <protection locked="0"/>
    </xf>
    <xf numFmtId="49" fontId="14" fillId="0" borderId="0" applyNumberFormat="0" applyFont="0" applyAlignment="0">
      <alignment vertical="top" wrapText="1"/>
      <protection locked="0"/>
    </xf>
    <xf numFmtId="49" fontId="14" fillId="0" borderId="0" applyNumberFormat="0" applyFont="0" applyAlignment="0">
      <alignment vertical="top" wrapText="1"/>
      <protection locked="0"/>
    </xf>
    <xf numFmtId="49" fontId="39" fillId="22" borderId="7">
      <alignment horizontal="left" vertical="center"/>
      <protection locked="0"/>
    </xf>
    <xf numFmtId="49" fontId="39" fillId="22" borderId="7">
      <alignment horizontal="left" vertical="center"/>
    </xf>
    <xf numFmtId="4" fontId="39" fillId="22" borderId="7">
      <alignment horizontal="right" vertical="center"/>
      <protection locked="0"/>
    </xf>
    <xf numFmtId="4" fontId="39" fillId="22" borderId="7">
      <alignment horizontal="right" vertical="center"/>
    </xf>
    <xf numFmtId="4" fontId="40" fillId="22" borderId="7">
      <alignment horizontal="right" vertical="center"/>
      <protection locked="0"/>
    </xf>
    <xf numFmtId="49" fontId="41" fillId="22" borderId="3">
      <alignment horizontal="left" vertical="center"/>
      <protection locked="0"/>
    </xf>
    <xf numFmtId="49" fontId="41" fillId="22" borderId="3">
      <alignment horizontal="left" vertical="center"/>
    </xf>
    <xf numFmtId="49" fontId="42" fillId="22" borderId="3">
      <alignment horizontal="left" vertical="center"/>
      <protection locked="0"/>
    </xf>
    <xf numFmtId="49" fontId="42" fillId="22" borderId="3">
      <alignment horizontal="left" vertical="center"/>
    </xf>
    <xf numFmtId="4" fontId="41" fillId="22" borderId="3">
      <alignment horizontal="right" vertical="center"/>
      <protection locked="0"/>
    </xf>
    <xf numFmtId="4" fontId="41" fillId="22" borderId="3">
      <alignment horizontal="right" vertical="center"/>
    </xf>
    <xf numFmtId="4" fontId="43" fillId="22" borderId="3">
      <alignment horizontal="right" vertical="center"/>
      <protection locked="0"/>
    </xf>
    <xf numFmtId="49" fontId="36" fillId="22" borderId="3">
      <alignment horizontal="left" vertical="center"/>
      <protection locked="0"/>
    </xf>
    <xf numFmtId="49" fontId="36" fillId="22" borderId="3">
      <alignment horizontal="left" vertical="center"/>
      <protection locked="0"/>
    </xf>
    <xf numFmtId="49" fontId="36" fillId="22" borderId="3">
      <alignment horizontal="left" vertical="center"/>
    </xf>
    <xf numFmtId="49" fontId="36" fillId="22" borderId="3">
      <alignment horizontal="left" vertical="center"/>
    </xf>
    <xf numFmtId="49" fontId="40" fillId="22" borderId="3">
      <alignment horizontal="left" vertical="center"/>
      <protection locked="0"/>
    </xf>
    <xf numFmtId="49" fontId="40" fillId="22" borderId="3">
      <alignment horizontal="left" vertical="center"/>
    </xf>
    <xf numFmtId="4" fontId="36" fillId="22" borderId="3">
      <alignment horizontal="right" vertical="center"/>
      <protection locked="0"/>
    </xf>
    <xf numFmtId="4" fontId="36" fillId="22" borderId="3">
      <alignment horizontal="right" vertical="center"/>
      <protection locked="0"/>
    </xf>
    <xf numFmtId="4" fontId="36" fillId="22" borderId="3">
      <alignment horizontal="right" vertical="center"/>
    </xf>
    <xf numFmtId="4" fontId="36" fillId="22" borderId="3">
      <alignment horizontal="right" vertical="center"/>
    </xf>
    <xf numFmtId="4" fontId="40" fillId="22" borderId="3">
      <alignment horizontal="right" vertical="center"/>
      <protection locked="0"/>
    </xf>
    <xf numFmtId="49" fontId="44" fillId="22" borderId="3">
      <alignment horizontal="left" vertical="center"/>
      <protection locked="0"/>
    </xf>
    <xf numFmtId="49" fontId="44" fillId="22" borderId="3">
      <alignment horizontal="left" vertical="center"/>
    </xf>
    <xf numFmtId="49" fontId="45" fillId="22" borderId="3">
      <alignment horizontal="left" vertical="center"/>
      <protection locked="0"/>
    </xf>
    <xf numFmtId="49" fontId="45" fillId="22" borderId="3">
      <alignment horizontal="left" vertical="center"/>
    </xf>
    <xf numFmtId="4" fontId="44" fillId="22" borderId="3">
      <alignment horizontal="right" vertical="center"/>
      <protection locked="0"/>
    </xf>
    <xf numFmtId="4" fontId="44" fillId="22" borderId="3">
      <alignment horizontal="right" vertical="center"/>
    </xf>
    <xf numFmtId="4" fontId="46" fillId="22" borderId="3">
      <alignment horizontal="right" vertical="center"/>
      <protection locked="0"/>
    </xf>
    <xf numFmtId="49" fontId="47" fillId="0" borderId="3">
      <alignment horizontal="left" vertical="center"/>
      <protection locked="0"/>
    </xf>
    <xf numFmtId="49" fontId="47" fillId="0" borderId="3">
      <alignment horizontal="left" vertical="center"/>
    </xf>
    <xf numFmtId="49" fontId="48" fillId="0" borderId="3">
      <alignment horizontal="left" vertical="center"/>
      <protection locked="0"/>
    </xf>
    <xf numFmtId="49" fontId="48" fillId="0" borderId="3">
      <alignment horizontal="left" vertical="center"/>
    </xf>
    <xf numFmtId="4" fontId="47" fillId="0" borderId="3">
      <alignment horizontal="right" vertical="center"/>
      <protection locked="0"/>
    </xf>
    <xf numFmtId="4" fontId="47" fillId="0" borderId="3">
      <alignment horizontal="right" vertical="center"/>
    </xf>
    <xf numFmtId="4" fontId="48" fillId="0" borderId="3">
      <alignment horizontal="right" vertical="center"/>
      <protection locked="0"/>
    </xf>
    <xf numFmtId="49" fontId="49" fillId="0" borderId="3">
      <alignment horizontal="left" vertical="center"/>
      <protection locked="0"/>
    </xf>
    <xf numFmtId="49" fontId="49" fillId="0" borderId="3">
      <alignment horizontal="left" vertical="center"/>
    </xf>
    <xf numFmtId="49" fontId="50" fillId="0" borderId="3">
      <alignment horizontal="left" vertical="center"/>
      <protection locked="0"/>
    </xf>
    <xf numFmtId="49" fontId="50" fillId="0" borderId="3">
      <alignment horizontal="left" vertical="center"/>
    </xf>
    <xf numFmtId="4" fontId="49" fillId="0" borderId="3">
      <alignment horizontal="right" vertical="center"/>
      <protection locked="0"/>
    </xf>
    <xf numFmtId="4" fontId="49" fillId="0" borderId="3">
      <alignment horizontal="right" vertical="center"/>
    </xf>
    <xf numFmtId="49" fontId="47" fillId="0" borderId="3">
      <alignment horizontal="left" vertical="center"/>
      <protection locked="0"/>
    </xf>
    <xf numFmtId="49" fontId="48" fillId="0" borderId="3">
      <alignment horizontal="left" vertical="center"/>
      <protection locked="0"/>
    </xf>
    <xf numFmtId="4" fontId="47" fillId="0" borderId="3">
      <alignment horizontal="right" vertical="center"/>
      <protection locked="0"/>
    </xf>
    <xf numFmtId="0" fontId="30" fillId="0" borderId="8" applyNumberFormat="0" applyFill="0" applyAlignment="0" applyProtection="0"/>
    <xf numFmtId="0" fontId="27" fillId="23" borderId="0" applyNumberFormat="0" applyBorder="0" applyAlignment="0" applyProtection="0"/>
    <xf numFmtId="0" fontId="14" fillId="0" borderId="0"/>
    <xf numFmtId="0" fontId="14" fillId="0" borderId="0"/>
    <xf numFmtId="0" fontId="14" fillId="24" borderId="0" applyNumberFormat="0" applyFill="0" applyAlignment="0">
      <alignment horizontal="center"/>
      <protection locked="0"/>
    </xf>
    <xf numFmtId="0" fontId="2" fillId="25" borderId="9" applyNumberFormat="0" applyFont="0" applyAlignment="0" applyProtection="0"/>
    <xf numFmtId="4" fontId="51" fillId="26" borderId="3">
      <alignment horizontal="right" vertical="center"/>
      <protection locked="0"/>
    </xf>
    <xf numFmtId="4" fontId="51" fillId="27" borderId="3">
      <alignment horizontal="right" vertical="center"/>
      <protection locked="0"/>
    </xf>
    <xf numFmtId="4" fontId="51" fillId="28" borderId="3">
      <alignment horizontal="right" vertical="center"/>
      <protection locked="0"/>
    </xf>
    <xf numFmtId="0" fontId="19" fillId="20" borderId="10" applyNumberFormat="0" applyAlignment="0" applyProtection="0"/>
    <xf numFmtId="49" fontId="36" fillId="0" borderId="3">
      <alignment horizontal="left" vertical="center" wrapText="1"/>
      <protection locked="0"/>
    </xf>
    <xf numFmtId="49" fontId="36" fillId="0" borderId="3">
      <alignment horizontal="left" vertical="center" wrapText="1"/>
      <protection locked="0"/>
    </xf>
    <xf numFmtId="0" fontId="26" fillId="0" borderId="0" applyNumberFormat="0" applyFill="0" applyBorder="0" applyAlignment="0" applyProtection="0"/>
    <xf numFmtId="0" fontId="24" fillId="0" borderId="11" applyNumberFormat="0" applyFill="0" applyAlignment="0" applyProtection="0"/>
    <xf numFmtId="0" fontId="31" fillId="0" borderId="0" applyNumberFormat="0" applyFill="0" applyBorder="0" applyAlignment="0" applyProtection="0"/>
    <xf numFmtId="0" fontId="35" fillId="16" borderId="0" applyNumberFormat="0" applyBorder="0" applyAlignment="0" applyProtection="0"/>
    <xf numFmtId="0" fontId="17" fillId="16" borderId="0" applyNumberFormat="0" applyBorder="0" applyAlignment="0" applyProtection="0"/>
    <xf numFmtId="0" fontId="35" fillId="17" borderId="0" applyNumberFormat="0" applyBorder="0" applyAlignment="0" applyProtection="0"/>
    <xf numFmtId="0" fontId="17" fillId="17" borderId="0" applyNumberFormat="0" applyBorder="0" applyAlignment="0" applyProtection="0"/>
    <xf numFmtId="0" fontId="35" fillId="18" borderId="0" applyNumberFormat="0" applyBorder="0" applyAlignment="0" applyProtection="0"/>
    <xf numFmtId="0" fontId="17" fillId="18" borderId="0" applyNumberFormat="0" applyBorder="0" applyAlignment="0" applyProtection="0"/>
    <xf numFmtId="0" fontId="35" fillId="13" borderId="0" applyNumberFormat="0" applyBorder="0" applyAlignment="0" applyProtection="0"/>
    <xf numFmtId="0" fontId="17" fillId="13" borderId="0" applyNumberFormat="0" applyBorder="0" applyAlignment="0" applyProtection="0"/>
    <xf numFmtId="0" fontId="35" fillId="14" borderId="0" applyNumberFormat="0" applyBorder="0" applyAlignment="0" applyProtection="0"/>
    <xf numFmtId="0" fontId="17" fillId="14" borderId="0" applyNumberFormat="0" applyBorder="0" applyAlignment="0" applyProtection="0"/>
    <xf numFmtId="0" fontId="35" fillId="19" borderId="0" applyNumberFormat="0" applyBorder="0" applyAlignment="0" applyProtection="0"/>
    <xf numFmtId="0" fontId="17" fillId="19" borderId="0" applyNumberFormat="0" applyBorder="0" applyAlignment="0" applyProtection="0"/>
    <xf numFmtId="0" fontId="52" fillId="7" borderId="1" applyNumberFormat="0" applyAlignment="0" applyProtection="0"/>
    <xf numFmtId="0" fontId="18" fillId="7" borderId="1" applyNumberFormat="0" applyAlignment="0" applyProtection="0"/>
    <xf numFmtId="9" fontId="2" fillId="0" borderId="0" applyFont="0" applyFill="0" applyBorder="0" applyAlignment="0" applyProtection="0"/>
    <xf numFmtId="0" fontId="53" fillId="20" borderId="10" applyNumberFormat="0" applyAlignment="0" applyProtection="0"/>
    <xf numFmtId="0" fontId="19" fillId="20" borderId="10" applyNumberFormat="0" applyAlignment="0" applyProtection="0"/>
    <xf numFmtId="0" fontId="54" fillId="20" borderId="1" applyNumberFormat="0" applyAlignment="0" applyProtection="0"/>
    <xf numFmtId="0" fontId="20" fillId="20" borderId="1" applyNumberFormat="0" applyAlignment="0" applyProtection="0"/>
    <xf numFmtId="172" fontId="14" fillId="0" borderId="0" applyFont="0" applyFill="0" applyBorder="0" applyAlignment="0" applyProtection="0"/>
    <xf numFmtId="0" fontId="55" fillId="0" borderId="4" applyNumberFormat="0" applyFill="0" applyAlignment="0" applyProtection="0"/>
    <xf numFmtId="0" fontId="21" fillId="0" borderId="4" applyNumberFormat="0" applyFill="0" applyAlignment="0" applyProtection="0"/>
    <xf numFmtId="0" fontId="56" fillId="0" borderId="5" applyNumberFormat="0" applyFill="0" applyAlignment="0" applyProtection="0"/>
    <xf numFmtId="0" fontId="22" fillId="0" borderId="5" applyNumberFormat="0" applyFill="0" applyAlignment="0" applyProtection="0"/>
    <xf numFmtId="0" fontId="57" fillId="0" borderId="6" applyNumberFormat="0" applyFill="0" applyAlignment="0" applyProtection="0"/>
    <xf numFmtId="0" fontId="23" fillId="0" borderId="6" applyNumberFormat="0" applyFill="0" applyAlignment="0" applyProtection="0"/>
    <xf numFmtId="0" fontId="57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8" fillId="0" borderId="11" applyNumberFormat="0" applyFill="0" applyAlignment="0" applyProtection="0"/>
    <xf numFmtId="0" fontId="24" fillId="0" borderId="11" applyNumberFormat="0" applyFill="0" applyAlignment="0" applyProtection="0"/>
    <xf numFmtId="0" fontId="59" fillId="21" borderId="2" applyNumberFormat="0" applyAlignment="0" applyProtection="0"/>
    <xf numFmtId="0" fontId="25" fillId="21" borderId="2" applyNumberFormat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60" fillId="23" borderId="0" applyNumberFormat="0" applyBorder="0" applyAlignment="0" applyProtection="0"/>
    <xf numFmtId="0" fontId="27" fillId="2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7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1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1" fillId="0" borderId="0"/>
    <xf numFmtId="0" fontId="77" fillId="0" borderId="0"/>
    <xf numFmtId="0" fontId="14" fillId="0" borderId="0"/>
    <xf numFmtId="0" fontId="2" fillId="0" borderId="0"/>
    <xf numFmtId="0" fontId="14" fillId="0" borderId="0"/>
    <xf numFmtId="0" fontId="14" fillId="0" borderId="0" applyNumberFormat="0" applyFont="0" applyFill="0" applyBorder="0" applyAlignment="0" applyProtection="0">
      <alignment vertical="top"/>
    </xf>
    <xf numFmtId="0" fontId="14" fillId="0" borderId="0" applyNumberFormat="0" applyFont="0" applyFill="0" applyBorder="0" applyAlignment="0" applyProtection="0">
      <alignment vertical="top"/>
    </xf>
    <xf numFmtId="0" fontId="2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61" fillId="3" borderId="0" applyNumberFormat="0" applyBorder="0" applyAlignment="0" applyProtection="0"/>
    <xf numFmtId="0" fontId="28" fillId="3" borderId="0" applyNumberFormat="0" applyBorder="0" applyAlignment="0" applyProtection="0"/>
    <xf numFmtId="0" fontId="62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63" fillId="25" borderId="9" applyNumberFormat="0" applyFont="0" applyAlignment="0" applyProtection="0"/>
    <xf numFmtId="0" fontId="14" fillId="25" borderId="9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64" fillId="0" borderId="8" applyNumberFormat="0" applyFill="0" applyAlignment="0" applyProtection="0"/>
    <xf numFmtId="0" fontId="30" fillId="0" borderId="8" applyNumberFormat="0" applyFill="0" applyAlignment="0" applyProtection="0"/>
    <xf numFmtId="0" fontId="33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6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173" fontId="67" fillId="0" borderId="0" applyFont="0" applyFill="0" applyBorder="0" applyAlignment="0" applyProtection="0"/>
    <xf numFmtId="174" fontId="6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75" fontId="2" fillId="0" borderId="0" applyFont="0" applyFill="0" applyBorder="0" applyAlignment="0" applyProtection="0"/>
    <xf numFmtId="17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68" fillId="4" borderId="0" applyNumberFormat="0" applyBorder="0" applyAlignment="0" applyProtection="0"/>
    <xf numFmtId="0" fontId="32" fillId="4" borderId="0" applyNumberFormat="0" applyBorder="0" applyAlignment="0" applyProtection="0"/>
    <xf numFmtId="176" fontId="69" fillId="22" borderId="12" applyFill="0" applyBorder="0">
      <alignment horizontal="center" vertical="center" wrapText="1"/>
      <protection locked="0"/>
    </xf>
    <xf numFmtId="171" fontId="70" fillId="0" borderId="0">
      <alignment wrapText="1"/>
    </xf>
    <xf numFmtId="171" fontId="37" fillId="0" borderId="0">
      <alignment wrapText="1"/>
    </xf>
  </cellStyleXfs>
  <cellXfs count="479">
    <xf numFmtId="0" fontId="0" fillId="0" borderId="0" xfId="0"/>
    <xf numFmtId="0" fontId="5" fillId="0" borderId="0" xfId="0" quotePrefix="1" applyFont="1" applyFill="1" applyBorder="1" applyAlignment="1">
      <alignment horizontal="center" vertical="center"/>
    </xf>
    <xf numFmtId="0" fontId="5" fillId="0" borderId="0" xfId="0" applyFont="1" applyFill="1" applyAlignment="1">
      <alignment vertical="center"/>
    </xf>
    <xf numFmtId="0" fontId="5" fillId="0" borderId="0" xfId="0" applyFont="1" applyFill="1" applyBorder="1" applyAlignment="1">
      <alignment vertical="center"/>
    </xf>
    <xf numFmtId="0" fontId="5" fillId="0" borderId="0" xfId="0" applyFont="1" applyFill="1" applyAlignment="1">
      <alignment horizontal="center" vertical="center"/>
    </xf>
    <xf numFmtId="0" fontId="4" fillId="0" borderId="0" xfId="0" applyFont="1" applyFill="1" applyBorder="1" applyAlignment="1">
      <alignment vertical="center"/>
    </xf>
    <xf numFmtId="0" fontId="5" fillId="0" borderId="3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vertical="center" wrapText="1"/>
    </xf>
    <xf numFmtId="0" fontId="5" fillId="0" borderId="3" xfId="0" applyFont="1" applyFill="1" applyBorder="1" applyAlignment="1">
      <alignment vertical="center"/>
    </xf>
    <xf numFmtId="0" fontId="4" fillId="0" borderId="0" xfId="0" applyFont="1" applyFill="1" applyAlignment="1">
      <alignment vertical="center"/>
    </xf>
    <xf numFmtId="0" fontId="4" fillId="0" borderId="0" xfId="0" applyFont="1" applyFill="1" applyBorder="1" applyAlignment="1">
      <alignment horizontal="right" vertical="center"/>
    </xf>
    <xf numFmtId="0" fontId="9" fillId="0" borderId="0" xfId="0" applyFont="1" applyFill="1" applyAlignment="1">
      <alignment horizontal="center" vertical="center"/>
    </xf>
    <xf numFmtId="0" fontId="5" fillId="0" borderId="0" xfId="0" applyFont="1" applyFill="1" applyBorder="1" applyAlignment="1">
      <alignment horizontal="right" vertical="center"/>
    </xf>
    <xf numFmtId="0" fontId="5" fillId="0" borderId="0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left" vertical="center"/>
    </xf>
    <xf numFmtId="0" fontId="5" fillId="0" borderId="0" xfId="0" applyFont="1" applyFill="1" applyBorder="1" applyAlignment="1">
      <alignment horizontal="left" vertical="center" wrapText="1"/>
    </xf>
    <xf numFmtId="170" fontId="5" fillId="0" borderId="0" xfId="0" applyNumberFormat="1" applyFont="1" applyFill="1" applyAlignment="1">
      <alignment vertical="center"/>
    </xf>
    <xf numFmtId="0" fontId="13" fillId="0" borderId="0" xfId="0" applyFont="1" applyFill="1"/>
    <xf numFmtId="0" fontId="4" fillId="0" borderId="0" xfId="0" applyFont="1" applyFill="1" applyAlignment="1">
      <alignment horizontal="right" vertical="center"/>
    </xf>
    <xf numFmtId="0" fontId="8" fillId="0" borderId="0" xfId="0" applyFont="1" applyFill="1" applyAlignment="1">
      <alignment vertical="center"/>
    </xf>
    <xf numFmtId="0" fontId="5" fillId="0" borderId="3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center" vertical="center" wrapText="1"/>
    </xf>
    <xf numFmtId="0" fontId="5" fillId="0" borderId="0" xfId="246" applyFont="1" applyFill="1" applyBorder="1" applyAlignment="1">
      <alignment vertical="center"/>
    </xf>
    <xf numFmtId="0" fontId="4" fillId="0" borderId="0" xfId="246" applyFont="1" applyFill="1" applyBorder="1" applyAlignment="1">
      <alignment vertical="center"/>
    </xf>
    <xf numFmtId="0" fontId="5" fillId="0" borderId="0" xfId="246" applyFont="1" applyFill="1" applyBorder="1" applyAlignment="1">
      <alignment horizontal="center" vertical="center"/>
    </xf>
    <xf numFmtId="0" fontId="4" fillId="0" borderId="0" xfId="246" applyFont="1" applyFill="1" applyBorder="1" applyAlignment="1">
      <alignment horizontal="center" vertical="center"/>
    </xf>
    <xf numFmtId="0" fontId="5" fillId="0" borderId="0" xfId="0" applyFont="1" applyFill="1" applyBorder="1" applyAlignment="1">
      <alignment vertical="center" wrapText="1"/>
    </xf>
    <xf numFmtId="0" fontId="5" fillId="0" borderId="3" xfId="246" applyFont="1" applyFill="1" applyBorder="1" applyAlignment="1">
      <alignment horizontal="center" vertical="center"/>
    </xf>
    <xf numFmtId="0" fontId="5" fillId="0" borderId="3" xfId="246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4" fillId="0" borderId="13" xfId="0" applyFont="1" applyFill="1" applyBorder="1" applyAlignment="1">
      <alignment horizontal="left" vertical="center" wrapText="1"/>
    </xf>
    <xf numFmtId="0" fontId="4" fillId="0" borderId="0" xfId="0" applyFont="1" applyFill="1" applyBorder="1" applyAlignment="1">
      <alignment horizontal="left" vertical="center" wrapText="1"/>
    </xf>
    <xf numFmtId="0" fontId="16" fillId="0" borderId="0" xfId="246" applyFont="1" applyFill="1"/>
    <xf numFmtId="0" fontId="5" fillId="0" borderId="0" xfId="246" applyFont="1" applyFill="1" applyBorder="1" applyAlignment="1">
      <alignment vertical="center" wrapText="1"/>
    </xf>
    <xf numFmtId="0" fontId="5" fillId="0" borderId="0" xfId="0" applyFont="1" applyFill="1"/>
    <xf numFmtId="0" fontId="4" fillId="0" borderId="0" xfId="0" applyFont="1" applyFill="1" applyBorder="1" applyAlignment="1" applyProtection="1">
      <alignment horizontal="left" vertical="center"/>
      <protection locked="0"/>
    </xf>
    <xf numFmtId="0" fontId="5" fillId="0" borderId="14" xfId="0" applyFont="1" applyFill="1" applyBorder="1" applyAlignment="1">
      <alignment horizontal="center" vertical="center" wrapText="1"/>
    </xf>
    <xf numFmtId="0" fontId="5" fillId="0" borderId="15" xfId="0" applyFont="1" applyFill="1" applyBorder="1" applyAlignment="1">
      <alignment vertical="center"/>
    </xf>
    <xf numFmtId="0" fontId="5" fillId="0" borderId="16" xfId="0" applyFont="1" applyFill="1" applyBorder="1" applyAlignment="1">
      <alignment vertical="center"/>
    </xf>
    <xf numFmtId="0" fontId="5" fillId="0" borderId="17" xfId="0" applyFont="1" applyFill="1" applyBorder="1" applyAlignment="1">
      <alignment vertical="center"/>
    </xf>
    <xf numFmtId="0" fontId="5" fillId="0" borderId="0" xfId="0" applyFont="1" applyFill="1" applyBorder="1" applyAlignment="1">
      <alignment horizontal="left" vertical="center"/>
    </xf>
    <xf numFmtId="0" fontId="5" fillId="0" borderId="15" xfId="0" applyFont="1" applyFill="1" applyBorder="1" applyAlignment="1">
      <alignment vertical="center" wrapText="1"/>
    </xf>
    <xf numFmtId="0" fontId="5" fillId="0" borderId="17" xfId="0" applyFont="1" applyFill="1" applyBorder="1" applyAlignment="1">
      <alignment vertical="center" wrapText="1"/>
    </xf>
    <xf numFmtId="0" fontId="5" fillId="0" borderId="16" xfId="0" applyFont="1" applyFill="1" applyBorder="1" applyAlignment="1">
      <alignment vertical="center" wrapText="1"/>
    </xf>
    <xf numFmtId="0" fontId="5" fillId="0" borderId="3" xfId="182" applyFont="1" applyFill="1" applyBorder="1" applyAlignment="1">
      <alignment horizontal="left" vertical="center" wrapText="1"/>
      <protection locked="0"/>
    </xf>
    <xf numFmtId="0" fontId="71" fillId="0" borderId="0" xfId="0" applyFont="1" applyFill="1"/>
    <xf numFmtId="0" fontId="5" fillId="0" borderId="0" xfId="0" applyFont="1" applyFill="1" applyBorder="1" applyAlignment="1">
      <alignment horizontal="left" vertical="justify"/>
    </xf>
    <xf numFmtId="0" fontId="5" fillId="0" borderId="19" xfId="0" applyFont="1" applyFill="1" applyBorder="1" applyAlignment="1">
      <alignment horizontal="center" vertical="center" wrapText="1"/>
    </xf>
    <xf numFmtId="0" fontId="5" fillId="0" borderId="19" xfId="182" applyFont="1" applyFill="1" applyBorder="1" applyAlignment="1">
      <alignment horizontal="left" vertical="center" wrapText="1"/>
      <protection locked="0"/>
    </xf>
    <xf numFmtId="0" fontId="5" fillId="0" borderId="14" xfId="0" applyFont="1" applyFill="1" applyBorder="1" applyAlignment="1">
      <alignment horizontal="center" vertical="center" wrapText="1" shrinkToFit="1"/>
    </xf>
    <xf numFmtId="49" fontId="5" fillId="0" borderId="0" xfId="0" applyNumberFormat="1" applyFont="1" applyFill="1" applyBorder="1" applyAlignment="1">
      <alignment horizontal="center" vertical="center"/>
    </xf>
    <xf numFmtId="173" fontId="5" fillId="0" borderId="0" xfId="0" applyNumberFormat="1" applyFont="1" applyFill="1" applyBorder="1" applyAlignment="1">
      <alignment horizontal="center" vertical="center" wrapText="1"/>
    </xf>
    <xf numFmtId="173" fontId="7" fillId="0" borderId="0" xfId="0" applyNumberFormat="1" applyFont="1" applyFill="1" applyBorder="1" applyAlignment="1">
      <alignment horizontal="center" vertical="center" wrapText="1"/>
    </xf>
    <xf numFmtId="170" fontId="7" fillId="0" borderId="0" xfId="0" applyNumberFormat="1" applyFont="1" applyFill="1" applyBorder="1" applyAlignment="1">
      <alignment horizontal="center" vertical="center" wrapText="1"/>
    </xf>
    <xf numFmtId="0" fontId="78" fillId="29" borderId="3" xfId="182" applyFont="1" applyFill="1" applyBorder="1" applyAlignment="1">
      <alignment horizontal="left" vertical="center" wrapText="1"/>
      <protection locked="0"/>
    </xf>
    <xf numFmtId="0" fontId="79" fillId="29" borderId="3" xfId="0" applyFont="1" applyFill="1" applyBorder="1" applyAlignment="1">
      <alignment horizontal="center" vertical="center" wrapText="1"/>
    </xf>
    <xf numFmtId="0" fontId="79" fillId="29" borderId="3" xfId="182" applyFont="1" applyFill="1" applyBorder="1" applyAlignment="1">
      <alignment horizontal="left" vertical="center" wrapText="1"/>
      <protection locked="0"/>
    </xf>
    <xf numFmtId="0" fontId="79" fillId="29" borderId="3" xfId="0" quotePrefix="1" applyFont="1" applyFill="1" applyBorder="1" applyAlignment="1">
      <alignment horizontal="center" vertical="center"/>
    </xf>
    <xf numFmtId="170" fontId="79" fillId="29" borderId="19" xfId="0" applyNumberFormat="1" applyFont="1" applyFill="1" applyBorder="1" applyAlignment="1">
      <alignment horizontal="right" vertical="center" wrapText="1"/>
    </xf>
    <xf numFmtId="0" fontId="79" fillId="29" borderId="3" xfId="0" applyFont="1" applyFill="1" applyBorder="1" applyAlignment="1">
      <alignment horizontal="left" vertical="center" wrapText="1"/>
    </xf>
    <xf numFmtId="0" fontId="79" fillId="29" borderId="3" xfId="0" applyFont="1" applyFill="1" applyBorder="1" applyAlignment="1">
      <alignment horizontal="left" vertical="center" wrapText="1" shrinkToFit="1"/>
    </xf>
    <xf numFmtId="0" fontId="78" fillId="29" borderId="3" xfId="0" applyFont="1" applyFill="1" applyBorder="1" applyAlignment="1">
      <alignment horizontal="left" vertical="center" wrapText="1"/>
    </xf>
    <xf numFmtId="0" fontId="78" fillId="29" borderId="3" xfId="0" applyFont="1" applyFill="1" applyBorder="1" applyAlignment="1" applyProtection="1">
      <alignment horizontal="left" vertical="center" wrapText="1"/>
      <protection locked="0"/>
    </xf>
    <xf numFmtId="0" fontId="79" fillId="29" borderId="15" xfId="0" applyFont="1" applyFill="1" applyBorder="1" applyAlignment="1">
      <alignment horizontal="center" vertical="center" wrapText="1"/>
    </xf>
    <xf numFmtId="0" fontId="79" fillId="29" borderId="3" xfId="0" applyFont="1" applyFill="1" applyBorder="1" applyAlignment="1">
      <alignment horizontal="center" vertical="center"/>
    </xf>
    <xf numFmtId="0" fontId="79" fillId="29" borderId="3" xfId="0" applyFont="1" applyFill="1" applyBorder="1" applyAlignment="1">
      <alignment horizontal="center"/>
    </xf>
    <xf numFmtId="0" fontId="79" fillId="29" borderId="3" xfId="0" quotePrefix="1" applyFont="1" applyFill="1" applyBorder="1" applyAlignment="1">
      <alignment horizontal="center"/>
    </xf>
    <xf numFmtId="0" fontId="79" fillId="29" borderId="19" xfId="246" applyFont="1" applyFill="1" applyBorder="1" applyAlignment="1">
      <alignment horizontal="left" vertical="center" wrapText="1"/>
    </xf>
    <xf numFmtId="0" fontId="79" fillId="29" borderId="19" xfId="0" applyFont="1" applyFill="1" applyBorder="1" applyAlignment="1">
      <alignment horizontal="center" vertical="center"/>
    </xf>
    <xf numFmtId="0" fontId="79" fillId="29" borderId="3" xfId="246" applyFont="1" applyFill="1" applyBorder="1" applyAlignment="1">
      <alignment horizontal="left" vertical="center" wrapText="1"/>
    </xf>
    <xf numFmtId="0" fontId="78" fillId="29" borderId="3" xfId="246" applyFont="1" applyFill="1" applyBorder="1" applyAlignment="1">
      <alignment horizontal="left" vertical="center" wrapText="1"/>
    </xf>
    <xf numFmtId="0" fontId="79" fillId="29" borderId="3" xfId="246" applyFont="1" applyFill="1" applyBorder="1" applyAlignment="1">
      <alignment horizontal="center" vertical="center"/>
    </xf>
    <xf numFmtId="0" fontId="79" fillId="29" borderId="3" xfId="0" applyFont="1" applyFill="1" applyBorder="1" applyAlignment="1" applyProtection="1">
      <alignment horizontal="left" vertical="center" wrapText="1"/>
      <protection locked="0"/>
    </xf>
    <xf numFmtId="0" fontId="78" fillId="29" borderId="19" xfId="0" applyFont="1" applyFill="1" applyBorder="1" applyAlignment="1" applyProtection="1">
      <alignment horizontal="left" vertical="center" wrapText="1"/>
      <protection locked="0"/>
    </xf>
    <xf numFmtId="0" fontId="79" fillId="29" borderId="14" xfId="0" quotePrefix="1" applyFont="1" applyFill="1" applyBorder="1" applyAlignment="1">
      <alignment horizontal="center" vertical="center"/>
    </xf>
    <xf numFmtId="0" fontId="78" fillId="29" borderId="14" xfId="0" applyFont="1" applyFill="1" applyBorder="1" applyAlignment="1" applyProtection="1">
      <alignment horizontal="left" vertical="center" wrapText="1"/>
      <protection locked="0"/>
    </xf>
    <xf numFmtId="0" fontId="79" fillId="29" borderId="19" xfId="0" quotePrefix="1" applyNumberFormat="1" applyFont="1" applyFill="1" applyBorder="1" applyAlignment="1">
      <alignment horizontal="center" vertical="center"/>
    </xf>
    <xf numFmtId="0" fontId="79" fillId="29" borderId="3" xfId="0" applyNumberFormat="1" applyFont="1" applyFill="1" applyBorder="1" applyAlignment="1">
      <alignment horizontal="center" vertical="center"/>
    </xf>
    <xf numFmtId="0" fontId="79" fillId="29" borderId="3" xfId="0" quotePrefix="1" applyNumberFormat="1" applyFont="1" applyFill="1" applyBorder="1" applyAlignment="1">
      <alignment horizontal="center" vertical="center"/>
    </xf>
    <xf numFmtId="0" fontId="79" fillId="29" borderId="19" xfId="0" applyNumberFormat="1" applyFont="1" applyFill="1" applyBorder="1" applyAlignment="1">
      <alignment horizontal="center" vertical="center"/>
    </xf>
    <xf numFmtId="0" fontId="79" fillId="29" borderId="20" xfId="246" applyFont="1" applyFill="1" applyBorder="1" applyAlignment="1">
      <alignment horizontal="left" vertical="center" wrapText="1"/>
    </xf>
    <xf numFmtId="0" fontId="79" fillId="29" borderId="20" xfId="0" applyNumberFormat="1" applyFont="1" applyFill="1" applyBorder="1" applyAlignment="1">
      <alignment horizontal="center" vertical="center"/>
    </xf>
    <xf numFmtId="170" fontId="79" fillId="29" borderId="20" xfId="0" applyNumberFormat="1" applyFont="1" applyFill="1" applyBorder="1" applyAlignment="1">
      <alignment horizontal="right" vertical="center" wrapText="1"/>
    </xf>
    <xf numFmtId="0" fontId="79" fillId="29" borderId="19" xfId="0" applyFont="1" applyFill="1" applyBorder="1" applyAlignment="1" applyProtection="1">
      <alignment horizontal="left" vertical="center" wrapText="1"/>
      <protection locked="0"/>
    </xf>
    <xf numFmtId="179" fontId="79" fillId="29" borderId="19" xfId="0" applyNumberFormat="1" applyFont="1" applyFill="1" applyBorder="1" applyAlignment="1">
      <alignment horizontal="center" vertical="center" wrapText="1"/>
    </xf>
    <xf numFmtId="179" fontId="79" fillId="29" borderId="3" xfId="0" applyNumberFormat="1" applyFont="1" applyFill="1" applyBorder="1" applyAlignment="1">
      <alignment horizontal="center" vertical="center" wrapText="1"/>
    </xf>
    <xf numFmtId="0" fontId="79" fillId="29" borderId="14" xfId="0" applyFont="1" applyFill="1" applyBorder="1" applyAlignment="1" applyProtection="1">
      <alignment horizontal="left" vertical="center" wrapText="1"/>
      <protection locked="0"/>
    </xf>
    <xf numFmtId="0" fontId="79" fillId="29" borderId="14" xfId="0" applyFont="1" applyFill="1" applyBorder="1" applyAlignment="1">
      <alignment horizontal="center" vertical="center"/>
    </xf>
    <xf numFmtId="179" fontId="79" fillId="29" borderId="14" xfId="0" applyNumberFormat="1" applyFont="1" applyFill="1" applyBorder="1" applyAlignment="1">
      <alignment horizontal="center" vertical="center" wrapText="1"/>
    </xf>
    <xf numFmtId="0" fontId="79" fillId="29" borderId="20" xfId="0" applyFont="1" applyFill="1" applyBorder="1" applyAlignment="1" applyProtection="1">
      <alignment horizontal="left" vertical="center" wrapText="1"/>
      <protection locked="0"/>
    </xf>
    <xf numFmtId="0" fontId="79" fillId="29" borderId="20" xfId="0" applyFont="1" applyFill="1" applyBorder="1" applyAlignment="1">
      <alignment horizontal="center" vertical="center"/>
    </xf>
    <xf numFmtId="179" fontId="79" fillId="29" borderId="20" xfId="0" applyNumberFormat="1" applyFont="1" applyFill="1" applyBorder="1" applyAlignment="1">
      <alignment horizontal="center" vertical="center" wrapText="1"/>
    </xf>
    <xf numFmtId="49" fontId="79" fillId="29" borderId="19" xfId="0" applyNumberFormat="1" applyFont="1" applyFill="1" applyBorder="1" applyAlignment="1">
      <alignment horizontal="center" vertical="center"/>
    </xf>
    <xf numFmtId="49" fontId="79" fillId="29" borderId="3" xfId="0" applyNumberFormat="1" applyFont="1" applyFill="1" applyBorder="1" applyAlignment="1">
      <alignment horizontal="center" vertical="center"/>
    </xf>
    <xf numFmtId="49" fontId="79" fillId="29" borderId="14" xfId="0" applyNumberFormat="1" applyFont="1" applyFill="1" applyBorder="1" applyAlignment="1">
      <alignment horizontal="center" vertical="center"/>
    </xf>
    <xf numFmtId="0" fontId="5" fillId="0" borderId="13" xfId="0" applyFont="1" applyFill="1" applyBorder="1" applyAlignment="1">
      <alignment horizontal="right" vertical="center" wrapText="1"/>
    </xf>
    <xf numFmtId="0" fontId="4" fillId="0" borderId="0" xfId="246" applyFont="1" applyFill="1" applyBorder="1" applyAlignment="1">
      <alignment horizontal="right" vertical="center"/>
    </xf>
    <xf numFmtId="0" fontId="4" fillId="0" borderId="0" xfId="0" applyFont="1"/>
    <xf numFmtId="0" fontId="5" fillId="0" borderId="0" xfId="0" applyFont="1" applyFill="1" applyAlignment="1">
      <alignment vertical="center"/>
    </xf>
    <xf numFmtId="0" fontId="5" fillId="29" borderId="3" xfId="0" applyFont="1" applyFill="1" applyBorder="1" applyAlignment="1">
      <alignment horizontal="left" vertical="center" wrapText="1"/>
    </xf>
    <xf numFmtId="0" fontId="5" fillId="29" borderId="3" xfId="0" quotePrefix="1" applyFont="1" applyFill="1" applyBorder="1" applyAlignment="1">
      <alignment horizontal="center" vertical="center"/>
    </xf>
    <xf numFmtId="173" fontId="5" fillId="29" borderId="3" xfId="0" applyNumberFormat="1" applyFont="1" applyFill="1" applyBorder="1" applyAlignment="1">
      <alignment horizontal="center" vertical="center" wrapText="1"/>
    </xf>
    <xf numFmtId="169" fontId="5" fillId="29" borderId="3" xfId="207" applyNumberFormat="1" applyFont="1" applyFill="1" applyBorder="1" applyAlignment="1">
      <alignment horizontal="right" vertical="center" wrapText="1"/>
    </xf>
    <xf numFmtId="49" fontId="5" fillId="29" borderId="3" xfId="0" quotePrefix="1" applyNumberFormat="1" applyFont="1" applyFill="1" applyBorder="1" applyAlignment="1">
      <alignment horizontal="left" vertical="center" wrapText="1"/>
    </xf>
    <xf numFmtId="0" fontId="5" fillId="29" borderId="3" xfId="0" applyFont="1" applyFill="1" applyBorder="1" applyAlignment="1">
      <alignment horizontal="center" vertical="center" wrapText="1"/>
    </xf>
    <xf numFmtId="49" fontId="5" fillId="29" borderId="3" xfId="0" applyNumberFormat="1" applyFont="1" applyFill="1" applyBorder="1" applyAlignment="1">
      <alignment horizontal="left" vertical="center" wrapText="1"/>
    </xf>
    <xf numFmtId="0" fontId="4" fillId="29" borderId="3" xfId="0" applyFont="1" applyFill="1" applyBorder="1" applyAlignment="1">
      <alignment horizontal="left" vertical="center" wrapText="1"/>
    </xf>
    <xf numFmtId="0" fontId="4" fillId="29" borderId="3" xfId="0" quotePrefix="1" applyFont="1" applyFill="1" applyBorder="1" applyAlignment="1">
      <alignment horizontal="center" vertical="center"/>
    </xf>
    <xf numFmtId="173" fontId="4" fillId="29" borderId="3" xfId="0" applyNumberFormat="1" applyFont="1" applyFill="1" applyBorder="1" applyAlignment="1">
      <alignment horizontal="center" vertical="center" wrapText="1"/>
    </xf>
    <xf numFmtId="169" fontId="4" fillId="29" borderId="3" xfId="207" applyNumberFormat="1" applyFont="1" applyFill="1" applyBorder="1" applyAlignment="1">
      <alignment horizontal="right" vertical="center" wrapText="1"/>
    </xf>
    <xf numFmtId="49" fontId="4" fillId="29" borderId="3" xfId="0" quotePrefix="1" applyNumberFormat="1" applyFont="1" applyFill="1" applyBorder="1" applyAlignment="1">
      <alignment horizontal="left" vertical="center" wrapText="1"/>
    </xf>
    <xf numFmtId="0" fontId="5" fillId="29" borderId="3" xfId="0" applyFont="1" applyFill="1" applyBorder="1" applyAlignment="1">
      <alignment horizontal="center" vertical="center"/>
    </xf>
    <xf numFmtId="0" fontId="5" fillId="29" borderId="3" xfId="0" applyFont="1" applyFill="1" applyBorder="1" applyAlignment="1">
      <alignment horizontal="center"/>
    </xf>
    <xf numFmtId="0" fontId="5" fillId="29" borderId="3" xfId="0" quotePrefix="1" applyFont="1" applyFill="1" applyBorder="1" applyAlignment="1">
      <alignment horizontal="center"/>
    </xf>
    <xf numFmtId="0" fontId="4" fillId="29" borderId="3" xfId="0" quotePrefix="1" applyFont="1" applyFill="1" applyBorder="1" applyAlignment="1">
      <alignment horizontal="center"/>
    </xf>
    <xf numFmtId="0" fontId="4" fillId="29" borderId="0" xfId="0" applyFont="1" applyFill="1" applyBorder="1" applyAlignment="1">
      <alignment horizontal="left" vertical="center" wrapText="1"/>
    </xf>
    <xf numFmtId="0" fontId="4" fillId="29" borderId="0" xfId="0" quotePrefix="1" applyFont="1" applyFill="1" applyBorder="1" applyAlignment="1">
      <alignment horizontal="center"/>
    </xf>
    <xf numFmtId="0" fontId="5" fillId="29" borderId="0" xfId="0" applyFont="1" applyFill="1" applyBorder="1" applyAlignment="1">
      <alignment horizontal="left" vertical="center" wrapText="1"/>
    </xf>
    <xf numFmtId="0" fontId="5" fillId="29" borderId="0" xfId="0" applyFont="1" applyFill="1" applyBorder="1" applyAlignment="1">
      <alignment horizontal="center" vertical="center"/>
    </xf>
    <xf numFmtId="0" fontId="5" fillId="29" borderId="0" xfId="0" quotePrefix="1" applyFont="1" applyFill="1" applyBorder="1" applyAlignment="1">
      <alignment horizontal="center" vertical="center"/>
    </xf>
    <xf numFmtId="170" fontId="5" fillId="29" borderId="0" xfId="0" quotePrefix="1" applyNumberFormat="1" applyFont="1" applyFill="1" applyBorder="1" applyAlignment="1">
      <alignment vertical="center" wrapText="1"/>
    </xf>
    <xf numFmtId="0" fontId="5" fillId="29" borderId="0" xfId="0" applyFont="1" applyFill="1" applyBorder="1" applyAlignment="1">
      <alignment vertical="center"/>
    </xf>
    <xf numFmtId="0" fontId="5" fillId="29" borderId="0" xfId="0" applyFont="1" applyFill="1" applyAlignment="1">
      <alignment vertical="center"/>
    </xf>
    <xf numFmtId="0" fontId="5" fillId="29" borderId="3" xfId="246" applyFont="1" applyFill="1" applyBorder="1" applyAlignment="1">
      <alignment horizontal="left" vertical="center" wrapText="1"/>
    </xf>
    <xf numFmtId="0" fontId="4" fillId="29" borderId="3" xfId="246" applyFont="1" applyFill="1" applyBorder="1" applyAlignment="1">
      <alignment horizontal="left" vertical="center" wrapText="1"/>
    </xf>
    <xf numFmtId="0" fontId="4" fillId="29" borderId="3" xfId="0" applyFont="1" applyFill="1" applyBorder="1" applyAlignment="1">
      <alignment horizontal="center" vertical="center"/>
    </xf>
    <xf numFmtId="0" fontId="5" fillId="29" borderId="3" xfId="246" applyFont="1" applyFill="1" applyBorder="1" applyAlignment="1">
      <alignment horizontal="center" vertical="center"/>
    </xf>
    <xf numFmtId="0" fontId="4" fillId="29" borderId="3" xfId="246" applyFont="1" applyFill="1" applyBorder="1" applyAlignment="1">
      <alignment horizontal="center" vertical="center"/>
    </xf>
    <xf numFmtId="0" fontId="5" fillId="29" borderId="0" xfId="246" applyFont="1" applyFill="1" applyBorder="1" applyAlignment="1">
      <alignment horizontal="left" vertical="center" wrapText="1"/>
    </xf>
    <xf numFmtId="0" fontId="5" fillId="29" borderId="0" xfId="246" applyFont="1" applyFill="1" applyBorder="1" applyAlignment="1">
      <alignment horizontal="center" vertical="center"/>
    </xf>
    <xf numFmtId="0" fontId="5" fillId="29" borderId="0" xfId="246" applyFont="1" applyFill="1" applyBorder="1" applyAlignment="1">
      <alignment vertical="center" wrapText="1"/>
    </xf>
    <xf numFmtId="0" fontId="4" fillId="29" borderId="15" xfId="246" applyFont="1" applyFill="1" applyBorder="1" applyAlignment="1">
      <alignment horizontal="left" vertical="center" wrapText="1"/>
    </xf>
    <xf numFmtId="0" fontId="4" fillId="29" borderId="17" xfId="246" applyFont="1" applyFill="1" applyBorder="1" applyAlignment="1">
      <alignment horizontal="left" vertical="center" wrapText="1"/>
    </xf>
    <xf numFmtId="0" fontId="4" fillId="29" borderId="16" xfId="246" applyFont="1" applyFill="1" applyBorder="1" applyAlignment="1">
      <alignment horizontal="left" vertical="center" wrapText="1"/>
    </xf>
    <xf numFmtId="0" fontId="4" fillId="29" borderId="19" xfId="0" applyFont="1" applyFill="1" applyBorder="1" applyAlignment="1">
      <alignment horizontal="left" vertical="center" wrapText="1"/>
    </xf>
    <xf numFmtId="0" fontId="4" fillId="29" borderId="19" xfId="0" quotePrefix="1" applyFont="1" applyFill="1" applyBorder="1" applyAlignment="1">
      <alignment horizontal="center" vertical="center"/>
    </xf>
    <xf numFmtId="0" fontId="4" fillId="29" borderId="14" xfId="0" applyFont="1" applyFill="1" applyBorder="1" applyAlignment="1">
      <alignment horizontal="left" vertical="center" wrapText="1"/>
    </xf>
    <xf numFmtId="0" fontId="4" fillId="29" borderId="14" xfId="0" quotePrefix="1" applyFont="1" applyFill="1" applyBorder="1" applyAlignment="1">
      <alignment horizontal="center" vertical="center"/>
    </xf>
    <xf numFmtId="0" fontId="4" fillId="29" borderId="14" xfId="246" applyFont="1" applyFill="1" applyBorder="1" applyAlignment="1">
      <alignment horizontal="left" vertical="center" wrapText="1"/>
    </xf>
    <xf numFmtId="0" fontId="5" fillId="29" borderId="3" xfId="0" applyFont="1" applyFill="1" applyBorder="1" applyAlignment="1" applyProtection="1">
      <alignment horizontal="left" vertical="center" wrapText="1"/>
      <protection locked="0"/>
    </xf>
    <xf numFmtId="0" fontId="4" fillId="29" borderId="0" xfId="0" quotePrefix="1" applyFont="1" applyFill="1" applyBorder="1" applyAlignment="1">
      <alignment horizontal="center" vertical="center"/>
    </xf>
    <xf numFmtId="0" fontId="5" fillId="29" borderId="3" xfId="0" quotePrefix="1" applyNumberFormat="1" applyFont="1" applyFill="1" applyBorder="1" applyAlignment="1">
      <alignment horizontal="center" vertical="center"/>
    </xf>
    <xf numFmtId="0" fontId="5" fillId="29" borderId="3" xfId="0" applyNumberFormat="1" applyFont="1" applyFill="1" applyBorder="1" applyAlignment="1">
      <alignment horizontal="center" vertical="center"/>
    </xf>
    <xf numFmtId="0" fontId="5" fillId="29" borderId="0" xfId="0" applyFont="1" applyFill="1" applyAlignment="1">
      <alignment horizontal="center" vertical="center"/>
    </xf>
    <xf numFmtId="0" fontId="5" fillId="29" borderId="3" xfId="238" applyFont="1" applyFill="1" applyBorder="1" applyAlignment="1">
      <alignment horizontal="center" vertical="center"/>
    </xf>
    <xf numFmtId="0" fontId="4" fillId="29" borderId="3" xfId="238" applyFont="1" applyFill="1" applyBorder="1" applyAlignment="1">
      <alignment horizontal="left" vertical="center"/>
    </xf>
    <xf numFmtId="0" fontId="5" fillId="29" borderId="3" xfId="238" applyNumberFormat="1" applyFont="1" applyFill="1" applyBorder="1" applyAlignment="1">
      <alignment horizontal="center" vertical="center" wrapText="1"/>
    </xf>
    <xf numFmtId="170" fontId="5" fillId="29" borderId="3" xfId="238" applyNumberFormat="1" applyFont="1" applyFill="1" applyBorder="1" applyAlignment="1">
      <alignment horizontal="center" vertical="center" wrapText="1"/>
    </xf>
    <xf numFmtId="0" fontId="5" fillId="29" borderId="3" xfId="238" applyNumberFormat="1" applyFont="1" applyFill="1" applyBorder="1" applyAlignment="1">
      <alignment horizontal="left" vertical="center" wrapText="1"/>
    </xf>
    <xf numFmtId="0" fontId="5" fillId="29" borderId="3" xfId="238" applyNumberFormat="1" applyFont="1" applyFill="1" applyBorder="1" applyAlignment="1">
      <alignment horizontal="left" vertical="top" wrapText="1"/>
    </xf>
    <xf numFmtId="0" fontId="5" fillId="29" borderId="3" xfId="238" applyFont="1" applyFill="1" applyBorder="1" applyAlignment="1">
      <alignment horizontal="center" vertical="center" wrapText="1"/>
    </xf>
    <xf numFmtId="49" fontId="5" fillId="29" borderId="3" xfId="238" applyNumberFormat="1" applyFont="1" applyFill="1" applyBorder="1" applyAlignment="1">
      <alignment horizontal="left" vertical="center" wrapText="1"/>
    </xf>
    <xf numFmtId="0" fontId="13" fillId="29" borderId="0" xfId="0" applyFont="1" applyFill="1"/>
    <xf numFmtId="3" fontId="5" fillId="29" borderId="0" xfId="0" applyNumberFormat="1" applyFont="1" applyFill="1" applyBorder="1" applyAlignment="1">
      <alignment horizontal="center" vertical="center" wrapText="1"/>
    </xf>
    <xf numFmtId="170" fontId="5" fillId="29" borderId="0" xfId="0" applyNumberFormat="1" applyFont="1" applyFill="1" applyBorder="1" applyAlignment="1">
      <alignment horizontal="center" vertical="center" wrapText="1"/>
    </xf>
    <xf numFmtId="0" fontId="5" fillId="29" borderId="0" xfId="0" applyFont="1" applyFill="1" applyBorder="1" applyAlignment="1">
      <alignment horizontal="left" vertical="center" wrapText="1" shrinkToFit="1"/>
    </xf>
    <xf numFmtId="0" fontId="11" fillId="29" borderId="0" xfId="0" applyFont="1" applyFill="1" applyAlignment="1">
      <alignment vertical="center"/>
    </xf>
    <xf numFmtId="0" fontId="9" fillId="29" borderId="0" xfId="0" applyFont="1" applyFill="1" applyAlignment="1">
      <alignment horizontal="center" vertical="center"/>
    </xf>
    <xf numFmtId="0" fontId="5" fillId="29" borderId="19" xfId="0" applyFont="1" applyFill="1" applyBorder="1" applyAlignment="1">
      <alignment horizontal="center" vertical="center" wrapText="1"/>
    </xf>
    <xf numFmtId="177" fontId="5" fillId="29" borderId="3" xfId="0" applyNumberFormat="1" applyFont="1" applyFill="1" applyBorder="1" applyAlignment="1">
      <alignment horizontal="center" vertical="center" wrapText="1"/>
    </xf>
    <xf numFmtId="178" fontId="5" fillId="29" borderId="3" xfId="0" applyNumberFormat="1" applyFont="1" applyFill="1" applyBorder="1" applyAlignment="1">
      <alignment horizontal="center" vertical="center" wrapText="1"/>
    </xf>
    <xf numFmtId="169" fontId="5" fillId="29" borderId="3" xfId="0" applyNumberFormat="1" applyFont="1" applyFill="1" applyBorder="1" applyAlignment="1">
      <alignment horizontal="center" vertical="center"/>
    </xf>
    <xf numFmtId="177" fontId="4" fillId="29" borderId="3" xfId="0" applyNumberFormat="1" applyFont="1" applyFill="1" applyBorder="1" applyAlignment="1">
      <alignment horizontal="center" vertical="center" wrapText="1"/>
    </xf>
    <xf numFmtId="178" fontId="4" fillId="29" borderId="3" xfId="0" applyNumberFormat="1" applyFont="1" applyFill="1" applyBorder="1" applyAlignment="1">
      <alignment horizontal="center" vertical="center" wrapText="1"/>
    </xf>
    <xf numFmtId="169" fontId="4" fillId="29" borderId="3" xfId="0" applyNumberFormat="1" applyFont="1" applyFill="1" applyBorder="1" applyAlignment="1">
      <alignment horizontal="center" vertical="center"/>
    </xf>
    <xf numFmtId="0" fontId="5" fillId="29" borderId="0" xfId="0" applyFont="1" applyFill="1" applyBorder="1" applyAlignment="1">
      <alignment horizontal="right" vertical="center"/>
    </xf>
    <xf numFmtId="1" fontId="5" fillId="29" borderId="0" xfId="0" applyNumberFormat="1" applyFont="1" applyFill="1" applyBorder="1" applyAlignment="1">
      <alignment horizontal="center" vertical="center"/>
    </xf>
    <xf numFmtId="0" fontId="4" fillId="29" borderId="0" xfId="0" applyFont="1" applyFill="1" applyBorder="1" applyAlignment="1">
      <alignment horizontal="center" vertical="center"/>
    </xf>
    <xf numFmtId="0" fontId="4" fillId="29" borderId="0" xfId="0" applyFont="1" applyFill="1" applyBorder="1" applyAlignment="1">
      <alignment vertical="center"/>
    </xf>
    <xf numFmtId="0" fontId="4" fillId="29" borderId="0" xfId="0" applyFont="1" applyFill="1" applyBorder="1" applyAlignment="1">
      <alignment horizontal="right" vertical="center"/>
    </xf>
    <xf numFmtId="0" fontId="5" fillId="29" borderId="0" xfId="0" applyFont="1" applyFill="1" applyAlignment="1">
      <alignment horizontal="right" vertical="center"/>
    </xf>
    <xf numFmtId="0" fontId="4" fillId="29" borderId="3" xfId="0" applyFont="1" applyFill="1" applyBorder="1" applyAlignment="1">
      <alignment horizontal="left" vertical="center"/>
    </xf>
    <xf numFmtId="0" fontId="10" fillId="29" borderId="0" xfId="0" applyFont="1" applyFill="1" applyBorder="1" applyAlignment="1">
      <alignment vertical="center"/>
    </xf>
    <xf numFmtId="170" fontId="5" fillId="29" borderId="0" xfId="0" applyNumberFormat="1" applyFont="1" applyFill="1" applyAlignment="1">
      <alignment vertical="center"/>
    </xf>
    <xf numFmtId="0" fontId="11" fillId="29" borderId="3" xfId="0" applyNumberFormat="1" applyFont="1" applyFill="1" applyBorder="1" applyAlignment="1">
      <alignment horizontal="center" vertical="center" wrapText="1" shrinkToFit="1"/>
    </xf>
    <xf numFmtId="3" fontId="5" fillId="29" borderId="18" xfId="0" applyNumberFormat="1" applyFont="1" applyFill="1" applyBorder="1" applyAlignment="1">
      <alignment vertical="center" wrapText="1"/>
    </xf>
    <xf numFmtId="169" fontId="4" fillId="29" borderId="0" xfId="0" applyNumberFormat="1" applyFont="1" applyFill="1" applyBorder="1" applyAlignment="1">
      <alignment horizontal="right" vertical="center" wrapText="1"/>
    </xf>
    <xf numFmtId="169" fontId="4" fillId="29" borderId="0" xfId="0" applyNumberFormat="1" applyFont="1" applyFill="1" applyBorder="1" applyAlignment="1">
      <alignment horizontal="center" vertical="center" wrapText="1"/>
    </xf>
    <xf numFmtId="170" fontId="4" fillId="29" borderId="0" xfId="0" applyNumberFormat="1" applyFont="1" applyFill="1" applyBorder="1" applyAlignment="1">
      <alignment horizontal="center" vertical="center" wrapText="1"/>
    </xf>
    <xf numFmtId="170" fontId="4" fillId="29" borderId="0" xfId="0" applyNumberFormat="1" applyFont="1" applyFill="1" applyBorder="1" applyAlignment="1">
      <alignment horizontal="center" vertical="center"/>
    </xf>
    <xf numFmtId="170" fontId="4" fillId="29" borderId="0" xfId="0" applyNumberFormat="1" applyFont="1" applyFill="1" applyBorder="1" applyAlignment="1">
      <alignment vertical="center"/>
    </xf>
    <xf numFmtId="0" fontId="4" fillId="29" borderId="0" xfId="0" applyFont="1" applyFill="1" applyBorder="1" applyAlignment="1">
      <alignment horizontal="left" vertical="center"/>
    </xf>
    <xf numFmtId="0" fontId="11" fillId="29" borderId="3" xfId="0" applyFont="1" applyFill="1" applyBorder="1" applyAlignment="1">
      <alignment horizontal="center" vertical="center" wrapText="1" shrinkToFit="1"/>
    </xf>
    <xf numFmtId="3" fontId="11" fillId="29" borderId="3" xfId="0" applyNumberFormat="1" applyFont="1" applyFill="1" applyBorder="1" applyAlignment="1">
      <alignment horizontal="center" vertical="center" wrapText="1" shrinkToFit="1"/>
    </xf>
    <xf numFmtId="0" fontId="5" fillId="29" borderId="13" xfId="0" applyFont="1" applyFill="1" applyBorder="1" applyAlignment="1">
      <alignment vertical="center"/>
    </xf>
    <xf numFmtId="0" fontId="5" fillId="29" borderId="13" xfId="0" applyFont="1" applyFill="1" applyBorder="1" applyAlignment="1">
      <alignment horizontal="center" vertical="center"/>
    </xf>
    <xf numFmtId="3" fontId="5" fillId="29" borderId="3" xfId="0" applyNumberFormat="1" applyFont="1" applyFill="1" applyBorder="1" applyAlignment="1">
      <alignment horizontal="center" vertical="center" wrapText="1" shrinkToFit="1"/>
    </xf>
    <xf numFmtId="3" fontId="5" fillId="29" borderId="3" xfId="0" applyNumberFormat="1" applyFont="1" applyFill="1" applyBorder="1" applyAlignment="1">
      <alignment horizontal="center" vertical="center" wrapText="1"/>
    </xf>
    <xf numFmtId="0" fontId="5" fillId="29" borderId="3" xfId="0" applyNumberFormat="1" applyFont="1" applyFill="1" applyBorder="1" applyAlignment="1">
      <alignment horizontal="center" vertical="center" wrapText="1" shrinkToFit="1"/>
    </xf>
    <xf numFmtId="170" fontId="5" fillId="29" borderId="3" xfId="0" applyNumberFormat="1" applyFont="1" applyFill="1" applyBorder="1" applyAlignment="1">
      <alignment horizontal="right" vertical="center" wrapText="1"/>
    </xf>
    <xf numFmtId="170" fontId="4" fillId="29" borderId="3" xfId="0" applyNumberFormat="1" applyFont="1" applyFill="1" applyBorder="1" applyAlignment="1">
      <alignment horizontal="right" vertical="center" wrapText="1"/>
    </xf>
    <xf numFmtId="170" fontId="5" fillId="29" borderId="3" xfId="0" applyNumberFormat="1" applyFont="1" applyFill="1" applyBorder="1" applyAlignment="1">
      <alignment horizontal="center" vertical="center" wrapText="1"/>
    </xf>
    <xf numFmtId="169" fontId="4" fillId="29" borderId="0" xfId="0" applyNumberFormat="1" applyFont="1" applyFill="1" applyBorder="1" applyAlignment="1">
      <alignment horizontal="right" vertical="center"/>
    </xf>
    <xf numFmtId="0" fontId="16" fillId="29" borderId="0" xfId="0" applyFont="1" applyFill="1" applyAlignment="1">
      <alignment vertical="center"/>
    </xf>
    <xf numFmtId="0" fontId="16" fillId="29" borderId="0" xfId="0" applyFont="1" applyFill="1"/>
    <xf numFmtId="0" fontId="16" fillId="29" borderId="0" xfId="0" applyFont="1" applyFill="1" applyAlignment="1">
      <alignment horizontal="center" vertical="center"/>
    </xf>
    <xf numFmtId="0" fontId="5" fillId="29" borderId="3" xfId="0" applyNumberFormat="1" applyFont="1" applyFill="1" applyBorder="1"/>
    <xf numFmtId="0" fontId="5" fillId="29" borderId="0" xfId="0" applyFont="1" applyFill="1" applyAlignment="1">
      <alignment vertical="center" wrapText="1" shrinkToFit="1"/>
    </xf>
    <xf numFmtId="0" fontId="5" fillId="29" borderId="0" xfId="0" applyFont="1" applyFill="1" applyBorder="1" applyAlignment="1">
      <alignment vertical="center" wrapText="1" shrinkToFit="1"/>
    </xf>
    <xf numFmtId="0" fontId="4" fillId="29" borderId="0" xfId="0" applyFont="1" applyFill="1" applyAlignment="1">
      <alignment horizontal="right" vertical="center"/>
    </xf>
    <xf numFmtId="0" fontId="8" fillId="29" borderId="0" xfId="0" applyFont="1" applyFill="1" applyAlignment="1">
      <alignment vertical="center"/>
    </xf>
    <xf numFmtId="0" fontId="0" fillId="29" borderId="0" xfId="0" applyFill="1"/>
    <xf numFmtId="0" fontId="4" fillId="29" borderId="3" xfId="0" applyFont="1" applyFill="1" applyBorder="1" applyAlignment="1">
      <alignment horizontal="left" vertical="center" wrapText="1"/>
    </xf>
    <xf numFmtId="0" fontId="4" fillId="29" borderId="3" xfId="246" applyFont="1" applyFill="1" applyBorder="1" applyAlignment="1">
      <alignment horizontal="left" vertical="center" wrapText="1"/>
    </xf>
    <xf numFmtId="0" fontId="4" fillId="0" borderId="0" xfId="0" applyFont="1" applyFill="1" applyBorder="1" applyAlignment="1">
      <alignment vertical="center"/>
    </xf>
    <xf numFmtId="0" fontId="4" fillId="29" borderId="3" xfId="0" applyFont="1" applyFill="1" applyBorder="1" applyAlignment="1">
      <alignment horizontal="center" vertical="center"/>
    </xf>
    <xf numFmtId="0" fontId="4" fillId="29" borderId="3" xfId="0" applyFont="1" applyFill="1" applyBorder="1" applyAlignment="1">
      <alignment horizontal="left" vertical="center" wrapText="1" shrinkToFit="1"/>
    </xf>
    <xf numFmtId="0" fontId="5" fillId="0" borderId="3" xfId="0" applyFont="1" applyFill="1" applyBorder="1" applyAlignment="1">
      <alignment horizontal="left" vertical="top"/>
    </xf>
    <xf numFmtId="49" fontId="5" fillId="0" borderId="3" xfId="0" applyNumberFormat="1" applyFont="1" applyFill="1" applyBorder="1" applyAlignment="1">
      <alignment horizontal="left" vertical="top"/>
    </xf>
    <xf numFmtId="49" fontId="5" fillId="29" borderId="3" xfId="0" applyNumberFormat="1" applyFont="1" applyFill="1" applyBorder="1" applyAlignment="1">
      <alignment horizontal="left" vertical="center" wrapText="1"/>
    </xf>
    <xf numFmtId="0" fontId="4" fillId="29" borderId="3" xfId="0" applyFont="1" applyFill="1" applyBorder="1" applyAlignment="1">
      <alignment horizontal="left" vertical="center" wrapText="1"/>
    </xf>
    <xf numFmtId="169" fontId="80" fillId="29" borderId="3" xfId="207" applyNumberFormat="1" applyFont="1" applyFill="1" applyBorder="1" applyAlignment="1">
      <alignment horizontal="right" vertical="center" wrapText="1"/>
    </xf>
    <xf numFmtId="0" fontId="4" fillId="29" borderId="3" xfId="0" applyFont="1" applyFill="1" applyBorder="1" applyAlignment="1">
      <alignment horizontal="left" vertical="center" wrapText="1"/>
    </xf>
    <xf numFmtId="0" fontId="5" fillId="29" borderId="3" xfId="0" applyFont="1" applyFill="1" applyBorder="1" applyAlignment="1">
      <alignment horizontal="left" vertical="center" wrapText="1"/>
    </xf>
    <xf numFmtId="177" fontId="5" fillId="29" borderId="3" xfId="0" applyNumberFormat="1" applyFont="1" applyFill="1" applyBorder="1" applyAlignment="1">
      <alignment horizontal="center" vertical="center" wrapText="1"/>
    </xf>
    <xf numFmtId="177" fontId="4" fillId="29" borderId="3" xfId="0" applyNumberFormat="1" applyFont="1" applyFill="1" applyBorder="1" applyAlignment="1">
      <alignment horizontal="center" vertical="center" wrapText="1"/>
    </xf>
    <xf numFmtId="0" fontId="5" fillId="29" borderId="3" xfId="0" applyNumberFormat="1" applyFont="1" applyFill="1" applyBorder="1" applyAlignment="1">
      <alignment horizontal="center" vertical="center" wrapText="1" shrinkToFit="1"/>
    </xf>
    <xf numFmtId="0" fontId="7" fillId="29" borderId="3" xfId="0" applyNumberFormat="1" applyFont="1" applyFill="1" applyBorder="1" applyAlignment="1">
      <alignment horizontal="left" vertical="center" wrapText="1" shrinkToFit="1"/>
    </xf>
    <xf numFmtId="177" fontId="5" fillId="0" borderId="3" xfId="0" applyNumberFormat="1" applyFont="1" applyFill="1" applyBorder="1" applyAlignment="1">
      <alignment horizontal="center" vertical="center" wrapText="1"/>
    </xf>
    <xf numFmtId="178" fontId="5" fillId="0" borderId="3" xfId="0" applyNumberFormat="1" applyFont="1" applyFill="1" applyBorder="1" applyAlignment="1">
      <alignment horizontal="center" vertical="center" wrapText="1"/>
    </xf>
    <xf numFmtId="173" fontId="5" fillId="0" borderId="3" xfId="0" applyNumberFormat="1" applyFont="1" applyFill="1" applyBorder="1" applyAlignment="1">
      <alignment horizontal="right" vertical="center" wrapText="1"/>
    </xf>
    <xf numFmtId="173" fontId="5" fillId="29" borderId="3" xfId="0" applyNumberFormat="1" applyFont="1" applyFill="1" applyBorder="1" applyAlignment="1">
      <alignment horizontal="right" vertical="center" wrapText="1"/>
    </xf>
    <xf numFmtId="173" fontId="4" fillId="29" borderId="3" xfId="0" applyNumberFormat="1" applyFont="1" applyFill="1" applyBorder="1" applyAlignment="1">
      <alignment horizontal="right" vertical="center" wrapText="1"/>
    </xf>
    <xf numFmtId="173" fontId="80" fillId="29" borderId="3" xfId="0" applyNumberFormat="1" applyFont="1" applyFill="1" applyBorder="1" applyAlignment="1">
      <alignment horizontal="right" vertical="center" wrapText="1"/>
    </xf>
    <xf numFmtId="177" fontId="5" fillId="29" borderId="3" xfId="0" applyNumberFormat="1" applyFont="1" applyFill="1" applyBorder="1" applyAlignment="1">
      <alignment horizontal="center" vertical="center" wrapText="1"/>
    </xf>
    <xf numFmtId="169" fontId="81" fillId="29" borderId="3" xfId="207" applyNumberFormat="1" applyFont="1" applyFill="1" applyBorder="1" applyAlignment="1">
      <alignment horizontal="right" vertical="center" wrapText="1"/>
    </xf>
    <xf numFmtId="173" fontId="81" fillId="29" borderId="3" xfId="0" applyNumberFormat="1" applyFont="1" applyFill="1" applyBorder="1" applyAlignment="1">
      <alignment horizontal="right" vertical="center" wrapText="1"/>
    </xf>
    <xf numFmtId="170" fontId="80" fillId="29" borderId="3" xfId="0" applyNumberFormat="1" applyFont="1" applyFill="1" applyBorder="1" applyAlignment="1">
      <alignment horizontal="right" vertical="center" wrapText="1"/>
    </xf>
    <xf numFmtId="170" fontId="81" fillId="29" borderId="3" xfId="0" applyNumberFormat="1" applyFont="1" applyFill="1" applyBorder="1" applyAlignment="1">
      <alignment horizontal="right" vertical="center" wrapText="1"/>
    </xf>
    <xf numFmtId="0" fontId="5" fillId="0" borderId="0" xfId="0" applyFont="1" applyFill="1" applyBorder="1" applyAlignment="1">
      <alignment horizontal="center" vertical="center"/>
    </xf>
    <xf numFmtId="0" fontId="5" fillId="29" borderId="0" xfId="0" applyFont="1" applyFill="1" applyBorder="1" applyAlignment="1">
      <alignment horizontal="center" vertical="center"/>
    </xf>
    <xf numFmtId="177" fontId="5" fillId="29" borderId="3" xfId="0" applyNumberFormat="1" applyFont="1" applyFill="1" applyBorder="1" applyAlignment="1">
      <alignment horizontal="center" vertical="center" wrapText="1"/>
    </xf>
    <xf numFmtId="177" fontId="4" fillId="29" borderId="3" xfId="0" applyNumberFormat="1" applyFont="1" applyFill="1" applyBorder="1" applyAlignment="1">
      <alignment horizontal="center" vertical="center" wrapText="1"/>
    </xf>
    <xf numFmtId="177" fontId="79" fillId="29" borderId="19" xfId="0" applyNumberFormat="1" applyFont="1" applyFill="1" applyBorder="1" applyAlignment="1">
      <alignment horizontal="center" vertical="center" wrapText="1"/>
    </xf>
    <xf numFmtId="177" fontId="79" fillId="29" borderId="3" xfId="0" applyNumberFormat="1" applyFont="1" applyFill="1" applyBorder="1" applyAlignment="1">
      <alignment horizontal="center" vertical="center" wrapText="1"/>
    </xf>
    <xf numFmtId="177" fontId="79" fillId="29" borderId="19" xfId="0" applyNumberFormat="1" applyFont="1" applyFill="1" applyBorder="1" applyAlignment="1">
      <alignment horizontal="right" vertical="center" wrapText="1"/>
    </xf>
    <xf numFmtId="177" fontId="78" fillId="29" borderId="19" xfId="0" applyNumberFormat="1" applyFont="1" applyFill="1" applyBorder="1" applyAlignment="1">
      <alignment horizontal="center" vertical="center" wrapText="1"/>
    </xf>
    <xf numFmtId="177" fontId="78" fillId="29" borderId="3" xfId="0" applyNumberFormat="1" applyFont="1" applyFill="1" applyBorder="1" applyAlignment="1">
      <alignment horizontal="center" vertical="center" wrapText="1"/>
    </xf>
    <xf numFmtId="177" fontId="78" fillId="29" borderId="19" xfId="0" applyNumberFormat="1" applyFont="1" applyFill="1" applyBorder="1" applyAlignment="1">
      <alignment horizontal="right" vertical="center" wrapText="1"/>
    </xf>
    <xf numFmtId="177" fontId="80" fillId="29" borderId="19" xfId="0" applyNumberFormat="1" applyFont="1" applyFill="1" applyBorder="1" applyAlignment="1">
      <alignment horizontal="right" vertical="center" wrapText="1"/>
    </xf>
    <xf numFmtId="177" fontId="81" fillId="29" borderId="19" xfId="0" applyNumberFormat="1" applyFont="1" applyFill="1" applyBorder="1" applyAlignment="1">
      <alignment horizontal="right" vertical="center" wrapText="1"/>
    </xf>
    <xf numFmtId="177" fontId="5" fillId="0" borderId="19" xfId="0" applyNumberFormat="1" applyFont="1" applyFill="1" applyBorder="1" applyAlignment="1">
      <alignment horizontal="right" vertical="center" wrapText="1"/>
    </xf>
    <xf numFmtId="177" fontId="5" fillId="0" borderId="3" xfId="0" applyNumberFormat="1" applyFont="1" applyFill="1" applyBorder="1" applyAlignment="1">
      <alignment horizontal="right" vertical="center" wrapText="1"/>
    </xf>
    <xf numFmtId="177" fontId="78" fillId="29" borderId="3" xfId="0" applyNumberFormat="1" applyFont="1" applyFill="1" applyBorder="1" applyAlignment="1">
      <alignment horizontal="right" vertical="center" wrapText="1"/>
    </xf>
    <xf numFmtId="177" fontId="79" fillId="29" borderId="3" xfId="0" applyNumberFormat="1" applyFont="1" applyFill="1" applyBorder="1" applyAlignment="1">
      <alignment horizontal="right" vertical="center" wrapText="1"/>
    </xf>
    <xf numFmtId="177" fontId="80" fillId="29" borderId="3" xfId="0" applyNumberFormat="1" applyFont="1" applyFill="1" applyBorder="1" applyAlignment="1">
      <alignment horizontal="right" vertical="center" wrapText="1"/>
    </xf>
    <xf numFmtId="177" fontId="79" fillId="29" borderId="15" xfId="0" applyNumberFormat="1" applyFont="1" applyFill="1" applyBorder="1" applyAlignment="1">
      <alignment horizontal="right" vertical="center" wrapText="1"/>
    </xf>
    <xf numFmtId="177" fontId="79" fillId="29" borderId="17" xfId="0" applyNumberFormat="1" applyFont="1" applyFill="1" applyBorder="1" applyAlignment="1">
      <alignment horizontal="right" vertical="center" wrapText="1"/>
    </xf>
    <xf numFmtId="177" fontId="79" fillId="29" borderId="20" xfId="0" applyNumberFormat="1" applyFont="1" applyFill="1" applyBorder="1" applyAlignment="1">
      <alignment horizontal="center" vertical="center" wrapText="1"/>
    </xf>
    <xf numFmtId="177" fontId="80" fillId="29" borderId="20" xfId="0" applyNumberFormat="1" applyFont="1" applyFill="1" applyBorder="1" applyAlignment="1">
      <alignment horizontal="right" vertical="center" wrapText="1"/>
    </xf>
    <xf numFmtId="0" fontId="82" fillId="0" borderId="0" xfId="0" applyFont="1" applyFill="1" applyBorder="1" applyAlignment="1">
      <alignment horizontal="center" vertical="center" wrapText="1"/>
    </xf>
    <xf numFmtId="0" fontId="82" fillId="29" borderId="0" xfId="0" applyFont="1" applyFill="1" applyBorder="1" applyAlignment="1">
      <alignment horizontal="center" vertical="center" wrapText="1"/>
    </xf>
    <xf numFmtId="177" fontId="4" fillId="29" borderId="3" xfId="207" applyNumberFormat="1" applyFont="1" applyFill="1" applyBorder="1" applyAlignment="1">
      <alignment horizontal="right" vertical="center" wrapText="1"/>
    </xf>
    <xf numFmtId="177" fontId="5" fillId="29" borderId="3" xfId="207" applyNumberFormat="1" applyFont="1" applyFill="1" applyBorder="1" applyAlignment="1">
      <alignment horizontal="right" vertical="center" wrapText="1"/>
    </xf>
    <xf numFmtId="177" fontId="80" fillId="29" borderId="3" xfId="207" applyNumberFormat="1" applyFont="1" applyFill="1" applyBorder="1" applyAlignment="1">
      <alignment horizontal="right" vertical="center" wrapText="1"/>
    </xf>
    <xf numFmtId="177" fontId="5" fillId="29" borderId="3" xfId="0" applyNumberFormat="1" applyFont="1" applyFill="1" applyBorder="1" applyAlignment="1">
      <alignment horizontal="right" vertical="center" wrapText="1"/>
    </xf>
    <xf numFmtId="177" fontId="4" fillId="29" borderId="3" xfId="0" applyNumberFormat="1" applyFont="1" applyFill="1" applyBorder="1" applyAlignment="1">
      <alignment horizontal="right" vertical="center" wrapText="1"/>
    </xf>
    <xf numFmtId="177" fontId="4" fillId="29" borderId="17" xfId="246" applyNumberFormat="1" applyFont="1" applyFill="1" applyBorder="1" applyAlignment="1">
      <alignment horizontal="right" vertical="center" wrapText="1"/>
    </xf>
    <xf numFmtId="177" fontId="81" fillId="29" borderId="3" xfId="207" applyNumberFormat="1" applyFont="1" applyFill="1" applyBorder="1" applyAlignment="1">
      <alignment horizontal="right" vertical="center" wrapText="1"/>
    </xf>
    <xf numFmtId="177" fontId="79" fillId="29" borderId="3" xfId="207" applyNumberFormat="1" applyFont="1" applyFill="1" applyBorder="1" applyAlignment="1">
      <alignment horizontal="right" vertical="center" wrapText="1"/>
    </xf>
    <xf numFmtId="0" fontId="82" fillId="29" borderId="0" xfId="0" applyFont="1" applyFill="1" applyAlignment="1">
      <alignment vertical="center"/>
    </xf>
    <xf numFmtId="0" fontId="83" fillId="0" borderId="0" xfId="0" applyFont="1" applyAlignment="1">
      <alignment vertical="center"/>
    </xf>
    <xf numFmtId="0" fontId="5" fillId="29" borderId="3" xfId="0" applyFont="1" applyFill="1" applyBorder="1" applyAlignment="1">
      <alignment horizontal="left" vertical="center" wrapText="1"/>
    </xf>
    <xf numFmtId="173" fontId="4" fillId="0" borderId="3" xfId="0" applyNumberFormat="1" applyFont="1" applyFill="1" applyBorder="1" applyAlignment="1">
      <alignment horizontal="right" vertical="center" wrapText="1"/>
    </xf>
    <xf numFmtId="0" fontId="5" fillId="29" borderId="3" xfId="0" applyFont="1" applyFill="1" applyBorder="1" applyAlignment="1">
      <alignment horizontal="left" vertical="center" wrapText="1"/>
    </xf>
    <xf numFmtId="177" fontId="4" fillId="0" borderId="3" xfId="0" applyNumberFormat="1" applyFont="1" applyFill="1" applyBorder="1" applyAlignment="1">
      <alignment horizontal="right" vertical="center" wrapText="1"/>
    </xf>
    <xf numFmtId="0" fontId="5" fillId="29" borderId="3" xfId="0" applyFont="1" applyFill="1" applyBorder="1" applyAlignment="1">
      <alignment horizontal="left" vertical="center" wrapText="1"/>
    </xf>
    <xf numFmtId="173" fontId="5" fillId="0" borderId="3" xfId="0" applyNumberFormat="1" applyFont="1" applyFill="1" applyBorder="1" applyAlignment="1">
      <alignment horizontal="center" vertical="center" wrapText="1"/>
    </xf>
    <xf numFmtId="169" fontId="5" fillId="0" borderId="3" xfId="207" applyNumberFormat="1" applyFont="1" applyFill="1" applyBorder="1" applyAlignment="1">
      <alignment horizontal="right" vertical="center" wrapText="1"/>
    </xf>
    <xf numFmtId="177" fontId="79" fillId="0" borderId="19" xfId="0" applyNumberFormat="1" applyFont="1" applyFill="1" applyBorder="1" applyAlignment="1">
      <alignment horizontal="right" vertical="center" wrapText="1"/>
    </xf>
    <xf numFmtId="177" fontId="78" fillId="0" borderId="3" xfId="0" applyNumberFormat="1" applyFont="1" applyFill="1" applyBorder="1" applyAlignment="1">
      <alignment horizontal="right" vertical="center" wrapText="1"/>
    </xf>
    <xf numFmtId="0" fontId="5" fillId="29" borderId="3" xfId="0" applyFont="1" applyFill="1" applyBorder="1" applyAlignment="1">
      <alignment horizontal="left" vertical="center" wrapText="1"/>
    </xf>
    <xf numFmtId="0" fontId="5" fillId="0" borderId="17" xfId="0" applyFont="1" applyFill="1" applyBorder="1" applyAlignment="1">
      <alignment horizontal="left" vertical="center" wrapText="1"/>
    </xf>
    <xf numFmtId="0" fontId="0" fillId="0" borderId="16" xfId="0" applyFill="1" applyBorder="1" applyAlignment="1">
      <alignment horizontal="left" vertical="center" wrapText="1"/>
    </xf>
    <xf numFmtId="0" fontId="78" fillId="29" borderId="15" xfId="0" applyFont="1" applyFill="1" applyBorder="1" applyAlignment="1">
      <alignment horizontal="left" vertical="center" wrapText="1"/>
    </xf>
    <xf numFmtId="0" fontId="78" fillId="29" borderId="17" xfId="0" applyFont="1" applyFill="1" applyBorder="1" applyAlignment="1">
      <alignment horizontal="left" vertical="center" wrapText="1"/>
    </xf>
    <xf numFmtId="0" fontId="78" fillId="29" borderId="16" xfId="0" applyFont="1" applyFill="1" applyBorder="1" applyAlignment="1">
      <alignment horizontal="left" vertical="center" wrapText="1"/>
    </xf>
    <xf numFmtId="0" fontId="78" fillId="29" borderId="21" xfId="0" applyFont="1" applyFill="1" applyBorder="1" applyAlignment="1">
      <alignment horizontal="left" vertical="center" wrapText="1"/>
    </xf>
    <xf numFmtId="0" fontId="78" fillId="29" borderId="22" xfId="0" applyFont="1" applyFill="1" applyBorder="1" applyAlignment="1">
      <alignment horizontal="left" vertical="center" wrapText="1"/>
    </xf>
    <xf numFmtId="0" fontId="78" fillId="29" borderId="23" xfId="0" applyFont="1" applyFill="1" applyBorder="1" applyAlignment="1">
      <alignment horizontal="left" vertical="center" wrapText="1"/>
    </xf>
    <xf numFmtId="0" fontId="4" fillId="0" borderId="24" xfId="0" applyFont="1" applyFill="1" applyBorder="1" applyAlignment="1">
      <alignment horizontal="center" vertical="center" wrapText="1"/>
    </xf>
    <xf numFmtId="0" fontId="4" fillId="0" borderId="25" xfId="0" applyFont="1" applyFill="1" applyBorder="1" applyAlignment="1">
      <alignment horizontal="center" vertical="center" wrapText="1"/>
    </xf>
    <xf numFmtId="0" fontId="4" fillId="0" borderId="26" xfId="0" applyFont="1" applyFill="1" applyBorder="1" applyAlignment="1">
      <alignment horizontal="center" vertical="center" wrapText="1"/>
    </xf>
    <xf numFmtId="0" fontId="78" fillId="29" borderId="24" xfId="0" applyFont="1" applyFill="1" applyBorder="1" applyAlignment="1">
      <alignment horizontal="center" vertical="center" wrapText="1"/>
    </xf>
    <xf numFmtId="0" fontId="78" fillId="29" borderId="25" xfId="0" applyFont="1" applyFill="1" applyBorder="1" applyAlignment="1">
      <alignment horizontal="center" vertical="center" wrapText="1"/>
    </xf>
    <xf numFmtId="0" fontId="78" fillId="29" borderId="26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 wrapText="1"/>
    </xf>
    <xf numFmtId="0" fontId="5" fillId="0" borderId="3" xfId="246" applyFont="1" applyFill="1" applyBorder="1" applyAlignment="1">
      <alignment horizontal="center" vertical="center"/>
    </xf>
    <xf numFmtId="0" fontId="5" fillId="0" borderId="16" xfId="0" applyFont="1" applyFill="1" applyBorder="1" applyAlignment="1">
      <alignment horizontal="left" vertical="center" wrapText="1"/>
    </xf>
    <xf numFmtId="0" fontId="78" fillId="29" borderId="24" xfId="0" applyFont="1" applyFill="1" applyBorder="1" applyAlignment="1" applyProtection="1">
      <alignment horizontal="center" vertical="center" wrapText="1"/>
      <protection locked="0"/>
    </xf>
    <xf numFmtId="0" fontId="78" fillId="29" borderId="25" xfId="0" applyFont="1" applyFill="1" applyBorder="1" applyAlignment="1" applyProtection="1">
      <alignment horizontal="center" vertical="center" wrapText="1"/>
      <protection locked="0"/>
    </xf>
    <xf numFmtId="0" fontId="78" fillId="29" borderId="26" xfId="0" applyFont="1" applyFill="1" applyBorder="1" applyAlignment="1" applyProtection="1">
      <alignment horizontal="center" vertical="center" wrapText="1"/>
      <protection locked="0"/>
    </xf>
    <xf numFmtId="0" fontId="5" fillId="0" borderId="0" xfId="0" applyFont="1" applyFill="1" applyAlignment="1">
      <alignment horizontal="center" vertical="center"/>
    </xf>
    <xf numFmtId="0" fontId="82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170" fontId="5" fillId="0" borderId="0" xfId="0" applyNumberFormat="1" applyFont="1" applyFill="1" applyBorder="1" applyAlignment="1">
      <alignment horizontal="center" vertical="center" wrapText="1"/>
    </xf>
    <xf numFmtId="170" fontId="5" fillId="0" borderId="0" xfId="0" quotePrefix="1" applyNumberFormat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78" fillId="29" borderId="27" xfId="238" applyNumberFormat="1" applyFont="1" applyFill="1" applyBorder="1" applyAlignment="1">
      <alignment horizontal="center" vertical="center" wrapText="1"/>
    </xf>
    <xf numFmtId="0" fontId="78" fillId="29" borderId="28" xfId="238" applyNumberFormat="1" applyFont="1" applyFill="1" applyBorder="1" applyAlignment="1">
      <alignment horizontal="center" vertical="center" wrapText="1"/>
    </xf>
    <xf numFmtId="0" fontId="78" fillId="29" borderId="29" xfId="238" applyNumberFormat="1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/>
    </xf>
    <xf numFmtId="0" fontId="5" fillId="29" borderId="0" xfId="0" applyFont="1" applyFill="1" applyBorder="1" applyAlignment="1">
      <alignment horizontal="left" vertical="center"/>
    </xf>
    <xf numFmtId="0" fontId="5" fillId="29" borderId="0" xfId="0" applyFont="1" applyFill="1" applyAlignment="1">
      <alignment horizontal="center" vertical="center"/>
    </xf>
    <xf numFmtId="170" fontId="5" fillId="29" borderId="0" xfId="0" applyNumberFormat="1" applyFont="1" applyFill="1" applyBorder="1" applyAlignment="1">
      <alignment horizontal="left" vertical="center" wrapText="1"/>
    </xf>
    <xf numFmtId="0" fontId="82" fillId="29" borderId="0" xfId="0" applyFont="1" applyFill="1" applyBorder="1" applyAlignment="1">
      <alignment horizontal="center" vertical="center"/>
    </xf>
    <xf numFmtId="0" fontId="72" fillId="0" borderId="0" xfId="0" applyFont="1" applyFill="1" applyBorder="1" applyAlignment="1">
      <alignment horizontal="center" vertical="center" wrapText="1"/>
    </xf>
    <xf numFmtId="0" fontId="4" fillId="29" borderId="15" xfId="0" applyFont="1" applyFill="1" applyBorder="1" applyAlignment="1">
      <alignment horizontal="left" vertical="center" wrapText="1"/>
    </xf>
    <xf numFmtId="0" fontId="4" fillId="29" borderId="17" xfId="0" applyFont="1" applyFill="1" applyBorder="1" applyAlignment="1">
      <alignment horizontal="left" vertical="center" wrapText="1"/>
    </xf>
    <xf numFmtId="0" fontId="4" fillId="29" borderId="16" xfId="0" applyFont="1" applyFill="1" applyBorder="1" applyAlignment="1">
      <alignment horizontal="left" vertical="center" wrapText="1"/>
    </xf>
    <xf numFmtId="0" fontId="4" fillId="29" borderId="3" xfId="0" applyFont="1" applyFill="1" applyBorder="1" applyAlignment="1">
      <alignment horizontal="left" vertical="center" wrapText="1"/>
    </xf>
    <xf numFmtId="0" fontId="4" fillId="29" borderId="3" xfId="0" applyFont="1" applyFill="1" applyBorder="1" applyAlignment="1">
      <alignment horizontal="left" vertical="center"/>
    </xf>
    <xf numFmtId="0" fontId="4" fillId="0" borderId="0" xfId="246" applyFont="1" applyFill="1" applyBorder="1" applyAlignment="1">
      <alignment horizontal="center" vertical="center"/>
    </xf>
    <xf numFmtId="0" fontId="4" fillId="29" borderId="3" xfId="246" applyFont="1" applyFill="1" applyBorder="1" applyAlignment="1">
      <alignment horizontal="left" vertical="center" wrapText="1"/>
    </xf>
    <xf numFmtId="0" fontId="5" fillId="0" borderId="13" xfId="246" applyFont="1" applyFill="1" applyBorder="1" applyAlignment="1">
      <alignment horizontal="right" vertical="center"/>
    </xf>
    <xf numFmtId="0" fontId="5" fillId="0" borderId="3" xfId="246" applyFont="1" applyFill="1" applyBorder="1" applyAlignment="1">
      <alignment horizontal="center" vertical="center" wrapText="1"/>
    </xf>
    <xf numFmtId="0" fontId="5" fillId="29" borderId="0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 wrapText="1" shrinkToFit="1"/>
    </xf>
    <xf numFmtId="170" fontId="5" fillId="29" borderId="0" xfId="0" applyNumberFormat="1" applyFont="1" applyFill="1" applyBorder="1" applyAlignment="1">
      <alignment horizontal="center" vertical="center" wrapText="1"/>
    </xf>
    <xf numFmtId="0" fontId="4" fillId="29" borderId="0" xfId="0" applyFont="1" applyFill="1" applyBorder="1" applyAlignment="1">
      <alignment horizontal="center" vertical="center"/>
    </xf>
    <xf numFmtId="0" fontId="5" fillId="0" borderId="14" xfId="0" applyFont="1" applyFill="1" applyBorder="1" applyAlignment="1">
      <alignment horizontal="center" vertical="center"/>
    </xf>
    <xf numFmtId="0" fontId="5" fillId="0" borderId="19" xfId="0" applyFont="1" applyFill="1" applyBorder="1" applyAlignment="1">
      <alignment horizontal="center" vertical="center"/>
    </xf>
    <xf numFmtId="0" fontId="5" fillId="0" borderId="13" xfId="0" applyFont="1" applyFill="1" applyBorder="1" applyAlignment="1">
      <alignment horizontal="right" vertical="center"/>
    </xf>
    <xf numFmtId="0" fontId="4" fillId="0" borderId="0" xfId="238" applyNumberFormat="1" applyFont="1" applyFill="1" applyBorder="1" applyAlignment="1">
      <alignment horizontal="center" vertical="center" wrapText="1"/>
    </xf>
    <xf numFmtId="0" fontId="5" fillId="0" borderId="14" xfId="238" applyNumberFormat="1" applyFont="1" applyFill="1" applyBorder="1" applyAlignment="1">
      <alignment horizontal="center" vertical="center" wrapText="1"/>
    </xf>
    <xf numFmtId="0" fontId="5" fillId="0" borderId="19" xfId="238" applyNumberFormat="1" applyFont="1" applyFill="1" applyBorder="1" applyAlignment="1">
      <alignment horizontal="center" vertical="center" wrapText="1"/>
    </xf>
    <xf numFmtId="0" fontId="82" fillId="29" borderId="0" xfId="0" applyFont="1" applyFill="1" applyAlignment="1">
      <alignment horizontal="center" vertical="center"/>
    </xf>
    <xf numFmtId="177" fontId="5" fillId="0" borderId="15" xfId="0" applyNumberFormat="1" applyFont="1" applyFill="1" applyBorder="1" applyAlignment="1">
      <alignment horizontal="center" vertical="center" wrapText="1"/>
    </xf>
    <xf numFmtId="177" fontId="5" fillId="0" borderId="17" xfId="0" applyNumberFormat="1" applyFont="1" applyFill="1" applyBorder="1" applyAlignment="1">
      <alignment horizontal="center" vertical="center" wrapText="1"/>
    </xf>
    <xf numFmtId="177" fontId="5" fillId="0" borderId="16" xfId="0" applyNumberFormat="1" applyFont="1" applyFill="1" applyBorder="1" applyAlignment="1">
      <alignment horizontal="center" vertical="center" wrapText="1"/>
    </xf>
    <xf numFmtId="0" fontId="5" fillId="29" borderId="30" xfId="0" applyFont="1" applyFill="1" applyBorder="1" applyAlignment="1">
      <alignment horizontal="center" vertical="center" wrapText="1"/>
    </xf>
    <xf numFmtId="0" fontId="5" fillId="29" borderId="18" xfId="0" applyFont="1" applyFill="1" applyBorder="1" applyAlignment="1">
      <alignment horizontal="center" vertical="center" wrapText="1"/>
    </xf>
    <xf numFmtId="0" fontId="5" fillId="29" borderId="31" xfId="0" applyFont="1" applyFill="1" applyBorder="1" applyAlignment="1">
      <alignment horizontal="center" vertical="center" wrapText="1"/>
    </xf>
    <xf numFmtId="0" fontId="5" fillId="29" borderId="32" xfId="0" applyFont="1" applyFill="1" applyBorder="1" applyAlignment="1">
      <alignment horizontal="center" vertical="center" wrapText="1"/>
    </xf>
    <xf numFmtId="0" fontId="5" fillId="29" borderId="13" xfId="0" applyFont="1" applyFill="1" applyBorder="1" applyAlignment="1">
      <alignment horizontal="center" vertical="center" wrapText="1"/>
    </xf>
    <xf numFmtId="0" fontId="5" fillId="29" borderId="33" xfId="0" applyFont="1" applyFill="1" applyBorder="1" applyAlignment="1">
      <alignment horizontal="center" vertical="center" wrapText="1"/>
    </xf>
    <xf numFmtId="0" fontId="4" fillId="29" borderId="15" xfId="0" applyFont="1" applyFill="1" applyBorder="1" applyAlignment="1">
      <alignment horizontal="left" vertical="center"/>
    </xf>
    <xf numFmtId="0" fontId="4" fillId="29" borderId="17" xfId="0" applyFont="1" applyFill="1" applyBorder="1" applyAlignment="1">
      <alignment horizontal="left" vertical="center"/>
    </xf>
    <xf numFmtId="0" fontId="4" fillId="29" borderId="16" xfId="0" applyFont="1" applyFill="1" applyBorder="1" applyAlignment="1">
      <alignment horizontal="left" vertical="center"/>
    </xf>
    <xf numFmtId="0" fontId="5" fillId="29" borderId="15" xfId="0" applyFont="1" applyFill="1" applyBorder="1" applyAlignment="1">
      <alignment horizontal="center" vertical="center" wrapText="1"/>
    </xf>
    <xf numFmtId="0" fontId="5" fillId="29" borderId="17" xfId="0" applyFont="1" applyFill="1" applyBorder="1" applyAlignment="1">
      <alignment horizontal="center" vertical="center" wrapText="1"/>
    </xf>
    <xf numFmtId="0" fontId="5" fillId="29" borderId="16" xfId="0" applyFont="1" applyFill="1" applyBorder="1" applyAlignment="1">
      <alignment horizontal="center" vertical="center" wrapText="1"/>
    </xf>
    <xf numFmtId="0" fontId="5" fillId="0" borderId="15" xfId="0" applyFont="1" applyFill="1" applyBorder="1" applyAlignment="1">
      <alignment horizontal="left" vertical="center" wrapText="1"/>
    </xf>
    <xf numFmtId="0" fontId="5" fillId="29" borderId="15" xfId="0" applyFont="1" applyFill="1" applyBorder="1" applyAlignment="1">
      <alignment horizontal="left" vertical="center" wrapText="1"/>
    </xf>
    <xf numFmtId="0" fontId="5" fillId="29" borderId="17" xfId="0" applyFont="1" applyFill="1" applyBorder="1" applyAlignment="1">
      <alignment horizontal="left" vertical="center" wrapText="1"/>
    </xf>
    <xf numFmtId="0" fontId="5" fillId="29" borderId="16" xfId="0" applyFont="1" applyFill="1" applyBorder="1" applyAlignment="1">
      <alignment horizontal="left" vertical="center" wrapText="1"/>
    </xf>
    <xf numFmtId="0" fontId="5" fillId="29" borderId="3" xfId="0" applyFont="1" applyFill="1" applyBorder="1" applyAlignment="1">
      <alignment horizontal="left" vertical="center" wrapText="1"/>
    </xf>
    <xf numFmtId="0" fontId="5" fillId="29" borderId="3" xfId="0" applyFont="1" applyFill="1" applyBorder="1" applyAlignment="1">
      <alignment horizontal="center" vertical="center" wrapText="1"/>
    </xf>
    <xf numFmtId="0" fontId="5" fillId="29" borderId="3" xfId="0" applyFont="1" applyFill="1" applyBorder="1" applyAlignment="1">
      <alignment horizontal="center" vertical="center"/>
    </xf>
    <xf numFmtId="177" fontId="5" fillId="29" borderId="15" xfId="0" applyNumberFormat="1" applyFont="1" applyFill="1" applyBorder="1" applyAlignment="1">
      <alignment horizontal="center" vertical="center" wrapText="1"/>
    </xf>
    <xf numFmtId="177" fontId="5" fillId="29" borderId="16" xfId="0" applyNumberFormat="1" applyFont="1" applyFill="1" applyBorder="1" applyAlignment="1">
      <alignment horizontal="center" vertical="center" wrapText="1"/>
    </xf>
    <xf numFmtId="177" fontId="4" fillId="29" borderId="15" xfId="0" applyNumberFormat="1" applyFont="1" applyFill="1" applyBorder="1" applyAlignment="1">
      <alignment horizontal="center" vertical="center" wrapText="1"/>
    </xf>
    <xf numFmtId="177" fontId="4" fillId="29" borderId="16" xfId="0" applyNumberFormat="1" applyFont="1" applyFill="1" applyBorder="1" applyAlignment="1">
      <alignment horizontal="center" vertical="center" wrapText="1"/>
    </xf>
    <xf numFmtId="177" fontId="5" fillId="29" borderId="3" xfId="0" applyNumberFormat="1" applyFont="1" applyFill="1" applyBorder="1" applyAlignment="1">
      <alignment horizontal="center" vertical="center" wrapText="1"/>
    </xf>
    <xf numFmtId="177" fontId="4" fillId="29" borderId="3" xfId="0" applyNumberFormat="1" applyFont="1" applyFill="1" applyBorder="1" applyAlignment="1">
      <alignment horizontal="center" vertical="center" wrapText="1"/>
    </xf>
    <xf numFmtId="177" fontId="5" fillId="29" borderId="15" xfId="207" applyNumberFormat="1" applyFont="1" applyFill="1" applyBorder="1" applyAlignment="1">
      <alignment horizontal="right" vertical="center" wrapText="1"/>
    </xf>
    <xf numFmtId="177" fontId="5" fillId="29" borderId="16" xfId="207" applyNumberFormat="1" applyFont="1" applyFill="1" applyBorder="1" applyAlignment="1">
      <alignment horizontal="right" vertical="center" wrapText="1"/>
    </xf>
    <xf numFmtId="177" fontId="4" fillId="29" borderId="15" xfId="207" applyNumberFormat="1" applyFont="1" applyFill="1" applyBorder="1" applyAlignment="1">
      <alignment horizontal="right" vertical="center" wrapText="1"/>
    </xf>
    <xf numFmtId="177" fontId="4" fillId="29" borderId="16" xfId="207" applyNumberFormat="1" applyFont="1" applyFill="1" applyBorder="1" applyAlignment="1">
      <alignment horizontal="right" vertical="center" wrapText="1"/>
    </xf>
    <xf numFmtId="177" fontId="5" fillId="29" borderId="17" xfId="0" applyNumberFormat="1" applyFont="1" applyFill="1" applyBorder="1" applyAlignment="1">
      <alignment horizontal="center" vertical="center" wrapText="1"/>
    </xf>
    <xf numFmtId="177" fontId="4" fillId="29" borderId="17" xfId="0" applyNumberFormat="1" applyFont="1" applyFill="1" applyBorder="1" applyAlignment="1">
      <alignment horizontal="center" vertical="center" wrapText="1"/>
    </xf>
    <xf numFmtId="177" fontId="4" fillId="0" borderId="15" xfId="0" applyNumberFormat="1" applyFont="1" applyFill="1" applyBorder="1" applyAlignment="1">
      <alignment horizontal="center" vertical="center" wrapText="1"/>
    </xf>
    <xf numFmtId="177" fontId="4" fillId="0" borderId="17" xfId="0" applyNumberFormat="1" applyFont="1" applyFill="1" applyBorder="1" applyAlignment="1">
      <alignment horizontal="center" vertical="center" wrapText="1"/>
    </xf>
    <xf numFmtId="177" fontId="4" fillId="0" borderId="16" xfId="0" applyNumberFormat="1" applyFont="1" applyFill="1" applyBorder="1" applyAlignment="1">
      <alignment horizontal="center" vertical="center" wrapText="1"/>
    </xf>
    <xf numFmtId="0" fontId="4" fillId="29" borderId="0" xfId="0" applyFont="1" applyFill="1" applyBorder="1" applyAlignment="1">
      <alignment vertical="center"/>
    </xf>
    <xf numFmtId="0" fontId="5" fillId="29" borderId="15" xfId="0" applyFont="1" applyFill="1" applyBorder="1" applyAlignment="1">
      <alignment horizontal="center" vertical="center"/>
    </xf>
    <xf numFmtId="0" fontId="5" fillId="29" borderId="16" xfId="0" applyFont="1" applyFill="1" applyBorder="1" applyAlignment="1">
      <alignment horizontal="center" vertical="center"/>
    </xf>
    <xf numFmtId="0" fontId="5" fillId="29" borderId="17" xfId="0" applyFont="1" applyFill="1" applyBorder="1" applyAlignment="1">
      <alignment horizontal="center" vertical="center"/>
    </xf>
    <xf numFmtId="3" fontId="4" fillId="29" borderId="3" xfId="0" applyNumberFormat="1" applyFont="1" applyFill="1" applyBorder="1" applyAlignment="1">
      <alignment horizontal="center" vertical="center" wrapText="1"/>
    </xf>
    <xf numFmtId="0" fontId="4" fillId="29" borderId="3" xfId="0" applyFont="1" applyFill="1" applyBorder="1" applyAlignment="1">
      <alignment horizontal="center" vertical="center"/>
    </xf>
    <xf numFmtId="0" fontId="4" fillId="29" borderId="3" xfId="0" applyNumberFormat="1" applyFont="1" applyFill="1" applyBorder="1" applyAlignment="1">
      <alignment horizontal="center" vertical="center" wrapText="1"/>
    </xf>
    <xf numFmtId="3" fontId="5" fillId="29" borderId="3" xfId="0" applyNumberFormat="1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170" fontId="5" fillId="29" borderId="3" xfId="0" applyNumberFormat="1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vertical="center"/>
    </xf>
    <xf numFmtId="0" fontId="5" fillId="0" borderId="0" xfId="0" applyFont="1" applyFill="1" applyAlignment="1">
      <alignment vertical="center"/>
    </xf>
    <xf numFmtId="0" fontId="5" fillId="0" borderId="15" xfId="0" applyFont="1" applyFill="1" applyBorder="1" applyAlignment="1">
      <alignment horizontal="center" vertical="center" wrapText="1"/>
    </xf>
    <xf numFmtId="0" fontId="5" fillId="0" borderId="16" xfId="0" applyFont="1" applyFill="1" applyBorder="1" applyAlignment="1">
      <alignment horizontal="center" vertical="center" wrapText="1"/>
    </xf>
    <xf numFmtId="0" fontId="5" fillId="0" borderId="17" xfId="0" applyFont="1" applyFill="1" applyBorder="1" applyAlignment="1">
      <alignment horizontal="center" vertical="center" wrapText="1"/>
    </xf>
    <xf numFmtId="0" fontId="0" fillId="29" borderId="0" xfId="0" applyFill="1" applyAlignment="1">
      <alignment horizontal="center" vertical="center"/>
    </xf>
    <xf numFmtId="0" fontId="5" fillId="29" borderId="0" xfId="0" applyFont="1" applyFill="1" applyBorder="1" applyAlignment="1">
      <alignment horizontal="justify" vertical="center" wrapText="1" shrinkToFit="1"/>
    </xf>
    <xf numFmtId="49" fontId="5" fillId="29" borderId="3" xfId="0" applyNumberFormat="1" applyFont="1" applyFill="1" applyBorder="1" applyAlignment="1">
      <alignment horizontal="center" vertical="center" wrapText="1"/>
    </xf>
    <xf numFmtId="0" fontId="5" fillId="0" borderId="3" xfId="0" applyNumberFormat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3" fontId="11" fillId="29" borderId="15" xfId="0" applyNumberFormat="1" applyFont="1" applyFill="1" applyBorder="1" applyAlignment="1">
      <alignment horizontal="center" vertical="center" wrapText="1" shrinkToFit="1"/>
    </xf>
    <xf numFmtId="3" fontId="11" fillId="29" borderId="16" xfId="0" applyNumberFormat="1" applyFont="1" applyFill="1" applyBorder="1" applyAlignment="1">
      <alignment horizontal="center" vertical="center" wrapText="1" shrinkToFit="1"/>
    </xf>
    <xf numFmtId="0" fontId="11" fillId="29" borderId="15" xfId="0" applyFont="1" applyFill="1" applyBorder="1" applyAlignment="1">
      <alignment horizontal="center" vertical="center" wrapText="1"/>
    </xf>
    <xf numFmtId="0" fontId="11" fillId="29" borderId="16" xfId="0" applyFont="1" applyFill="1" applyBorder="1" applyAlignment="1">
      <alignment horizontal="center" vertical="center" wrapText="1"/>
    </xf>
    <xf numFmtId="49" fontId="11" fillId="29" borderId="15" xfId="0" applyNumberFormat="1" applyFont="1" applyFill="1" applyBorder="1" applyAlignment="1">
      <alignment horizontal="center" vertical="center" wrapText="1"/>
    </xf>
    <xf numFmtId="49" fontId="11" fillId="29" borderId="16" xfId="0" applyNumberFormat="1" applyFont="1" applyFill="1" applyBorder="1" applyAlignment="1">
      <alignment horizontal="center" vertical="center" wrapText="1"/>
    </xf>
    <xf numFmtId="0" fontId="11" fillId="29" borderId="3" xfId="0" applyFont="1" applyFill="1" applyBorder="1" applyAlignment="1">
      <alignment horizontal="center" vertical="center" wrapText="1"/>
    </xf>
    <xf numFmtId="0" fontId="11" fillId="29" borderId="15" xfId="0" applyFont="1" applyFill="1" applyBorder="1" applyAlignment="1">
      <alignment horizontal="center" vertical="center"/>
    </xf>
    <xf numFmtId="0" fontId="11" fillId="29" borderId="17" xfId="0" applyFont="1" applyFill="1" applyBorder="1" applyAlignment="1">
      <alignment horizontal="center" vertical="center"/>
    </xf>
    <xf numFmtId="0" fontId="11" fillId="29" borderId="16" xfId="0" applyFont="1" applyFill="1" applyBorder="1" applyAlignment="1">
      <alignment horizontal="center" vertical="center"/>
    </xf>
    <xf numFmtId="14" fontId="11" fillId="29" borderId="15" xfId="0" applyNumberFormat="1" applyFont="1" applyFill="1" applyBorder="1" applyAlignment="1">
      <alignment horizontal="center" vertical="center" wrapText="1"/>
    </xf>
    <xf numFmtId="0" fontId="11" fillId="29" borderId="17" xfId="0" applyNumberFormat="1" applyFont="1" applyFill="1" applyBorder="1" applyAlignment="1">
      <alignment horizontal="center" vertical="center" wrapText="1"/>
    </xf>
    <xf numFmtId="0" fontId="11" fillId="29" borderId="15" xfId="0" applyFont="1" applyFill="1" applyBorder="1" applyAlignment="1">
      <alignment horizontal="center" vertical="center" wrapText="1" shrinkToFit="1"/>
    </xf>
    <xf numFmtId="0" fontId="11" fillId="29" borderId="16" xfId="0" applyFont="1" applyFill="1" applyBorder="1" applyAlignment="1">
      <alignment horizontal="center" vertical="center" wrapText="1" shrinkToFit="1"/>
    </xf>
    <xf numFmtId="0" fontId="11" fillId="29" borderId="15" xfId="0" applyNumberFormat="1" applyFont="1" applyFill="1" applyBorder="1" applyAlignment="1">
      <alignment horizontal="center" vertical="center" wrapText="1" shrinkToFit="1"/>
    </xf>
    <xf numFmtId="0" fontId="11" fillId="29" borderId="16" xfId="0" applyNumberFormat="1" applyFont="1" applyFill="1" applyBorder="1" applyAlignment="1">
      <alignment horizontal="center" vertical="center" wrapText="1" shrinkToFit="1"/>
    </xf>
    <xf numFmtId="0" fontId="11" fillId="29" borderId="15" xfId="0" applyNumberFormat="1" applyFont="1" applyFill="1" applyBorder="1" applyAlignment="1">
      <alignment horizontal="center" vertical="center" wrapText="1"/>
    </xf>
    <xf numFmtId="0" fontId="11" fillId="29" borderId="16" xfId="0" applyNumberFormat="1" applyFont="1" applyFill="1" applyBorder="1" applyAlignment="1">
      <alignment horizontal="center" vertical="center" wrapText="1"/>
    </xf>
    <xf numFmtId="178" fontId="80" fillId="29" borderId="15" xfId="0" applyNumberFormat="1" applyFont="1" applyFill="1" applyBorder="1" applyAlignment="1">
      <alignment horizontal="center" vertical="center" wrapText="1"/>
    </xf>
    <xf numFmtId="178" fontId="80" fillId="29" borderId="17" xfId="0" applyNumberFormat="1" applyFont="1" applyFill="1" applyBorder="1" applyAlignment="1">
      <alignment horizontal="center" vertical="center" wrapText="1"/>
    </xf>
    <xf numFmtId="178" fontId="80" fillId="29" borderId="16" xfId="0" applyNumberFormat="1" applyFont="1" applyFill="1" applyBorder="1" applyAlignment="1">
      <alignment horizontal="center" vertical="center" wrapText="1"/>
    </xf>
    <xf numFmtId="0" fontId="5" fillId="29" borderId="15" xfId="0" applyNumberFormat="1" applyFont="1" applyFill="1" applyBorder="1" applyAlignment="1">
      <alignment horizontal="center"/>
    </xf>
    <xf numFmtId="0" fontId="5" fillId="29" borderId="16" xfId="0" applyNumberFormat="1" applyFont="1" applyFill="1" applyBorder="1" applyAlignment="1">
      <alignment horizontal="center"/>
    </xf>
    <xf numFmtId="0" fontId="5" fillId="29" borderId="3" xfId="0" applyNumberFormat="1" applyFont="1" applyFill="1" applyBorder="1" applyAlignment="1">
      <alignment horizontal="center" vertical="center" wrapText="1"/>
    </xf>
    <xf numFmtId="0" fontId="73" fillId="29" borderId="0" xfId="0" applyFont="1" applyFill="1" applyAlignment="1">
      <alignment vertical="center" wrapText="1"/>
    </xf>
    <xf numFmtId="0" fontId="0" fillId="29" borderId="0" xfId="0" applyFill="1" applyAlignment="1">
      <alignment vertical="center" wrapText="1"/>
    </xf>
    <xf numFmtId="0" fontId="5" fillId="29" borderId="0" xfId="0" applyFont="1" applyFill="1" applyAlignment="1">
      <alignment horizontal="right" vertical="center"/>
    </xf>
    <xf numFmtId="2" fontId="5" fillId="29" borderId="14" xfId="0" applyNumberFormat="1" applyFont="1" applyFill="1" applyBorder="1" applyAlignment="1">
      <alignment horizontal="center" vertical="center" wrapText="1"/>
    </xf>
    <xf numFmtId="2" fontId="5" fillId="29" borderId="19" xfId="0" applyNumberFormat="1" applyFont="1" applyFill="1" applyBorder="1" applyAlignment="1">
      <alignment horizontal="center" vertical="center" wrapText="1"/>
    </xf>
    <xf numFmtId="0" fontId="5" fillId="29" borderId="14" xfId="0" applyFont="1" applyFill="1" applyBorder="1" applyAlignment="1">
      <alignment horizontal="center" vertical="center" wrapText="1" shrinkToFit="1"/>
    </xf>
    <xf numFmtId="0" fontId="5" fillId="29" borderId="36" xfId="0" applyFont="1" applyFill="1" applyBorder="1" applyAlignment="1">
      <alignment horizontal="center" vertical="center" wrapText="1" shrinkToFit="1"/>
    </xf>
    <xf numFmtId="0" fontId="5" fillId="29" borderId="19" xfId="0" applyFont="1" applyFill="1" applyBorder="1" applyAlignment="1">
      <alignment horizontal="center" vertical="center" wrapText="1" shrinkToFit="1"/>
    </xf>
    <xf numFmtId="2" fontId="5" fillId="29" borderId="15" xfId="0" applyNumberFormat="1" applyFont="1" applyFill="1" applyBorder="1" applyAlignment="1">
      <alignment horizontal="center" vertical="center" wrapText="1"/>
    </xf>
    <xf numFmtId="2" fontId="5" fillId="29" borderId="17" xfId="0" applyNumberFormat="1" applyFont="1" applyFill="1" applyBorder="1" applyAlignment="1">
      <alignment horizontal="center" vertical="center" wrapText="1"/>
    </xf>
    <xf numFmtId="2" fontId="5" fillId="29" borderId="16" xfId="0" applyNumberFormat="1" applyFont="1" applyFill="1" applyBorder="1" applyAlignment="1">
      <alignment horizontal="center" vertical="center" wrapText="1"/>
    </xf>
    <xf numFmtId="0" fontId="5" fillId="29" borderId="3" xfId="0" applyFont="1" applyFill="1" applyBorder="1" applyAlignment="1">
      <alignment horizontal="center" vertical="center" wrapText="1" shrinkToFit="1"/>
    </xf>
    <xf numFmtId="0" fontId="5" fillId="29" borderId="34" xfId="0" applyFont="1" applyFill="1" applyBorder="1" applyAlignment="1">
      <alignment horizontal="center" vertical="center" wrapText="1"/>
    </xf>
    <xf numFmtId="0" fontId="5" fillId="29" borderId="0" xfId="0" applyFont="1" applyFill="1" applyBorder="1" applyAlignment="1">
      <alignment horizontal="center" vertical="center" wrapText="1"/>
    </xf>
    <xf numFmtId="0" fontId="5" fillId="29" borderId="35" xfId="0" applyFont="1" applyFill="1" applyBorder="1" applyAlignment="1">
      <alignment horizontal="center" vertical="center" wrapText="1"/>
    </xf>
    <xf numFmtId="49" fontId="11" fillId="29" borderId="15" xfId="0" applyNumberFormat="1" applyFont="1" applyFill="1" applyBorder="1" applyAlignment="1">
      <alignment horizontal="left" vertical="center" wrapText="1"/>
    </xf>
    <xf numFmtId="49" fontId="11" fillId="29" borderId="17" xfId="0" applyNumberFormat="1" applyFont="1" applyFill="1" applyBorder="1" applyAlignment="1">
      <alignment horizontal="left" vertical="center" wrapText="1"/>
    </xf>
    <xf numFmtId="49" fontId="11" fillId="29" borderId="16" xfId="0" applyNumberFormat="1" applyFont="1" applyFill="1" applyBorder="1" applyAlignment="1">
      <alignment horizontal="left" vertical="center" wrapText="1"/>
    </xf>
    <xf numFmtId="0" fontId="11" fillId="29" borderId="17" xfId="0" applyFont="1" applyFill="1" applyBorder="1" applyAlignment="1">
      <alignment horizontal="center" vertical="center" wrapText="1"/>
    </xf>
    <xf numFmtId="0" fontId="11" fillId="29" borderId="3" xfId="0" applyNumberFormat="1" applyFont="1" applyFill="1" applyBorder="1" applyAlignment="1">
      <alignment horizontal="center" vertical="center" wrapText="1"/>
    </xf>
    <xf numFmtId="0" fontId="5" fillId="29" borderId="30" xfId="0" applyFont="1" applyFill="1" applyBorder="1" applyAlignment="1">
      <alignment horizontal="center" vertical="center" wrapText="1" shrinkToFit="1"/>
    </xf>
    <xf numFmtId="0" fontId="5" fillId="29" borderId="31" xfId="0" applyFont="1" applyFill="1" applyBorder="1" applyAlignment="1">
      <alignment horizontal="center" vertical="center" wrapText="1" shrinkToFit="1"/>
    </xf>
    <xf numFmtId="0" fontId="5" fillId="29" borderId="34" xfId="0" applyFont="1" applyFill="1" applyBorder="1" applyAlignment="1">
      <alignment horizontal="center" vertical="center" wrapText="1" shrinkToFit="1"/>
    </xf>
    <xf numFmtId="0" fontId="5" fillId="29" borderId="35" xfId="0" applyFont="1" applyFill="1" applyBorder="1" applyAlignment="1">
      <alignment horizontal="center" vertical="center" wrapText="1" shrinkToFit="1"/>
    </xf>
    <xf numFmtId="0" fontId="5" fillId="29" borderId="32" xfId="0" applyFont="1" applyFill="1" applyBorder="1" applyAlignment="1">
      <alignment horizontal="center" vertical="center" wrapText="1" shrinkToFit="1"/>
    </xf>
    <xf numFmtId="0" fontId="5" fillId="29" borderId="33" xfId="0" applyFont="1" applyFill="1" applyBorder="1" applyAlignment="1">
      <alignment horizontal="center" vertical="center" wrapText="1" shrinkToFit="1"/>
    </xf>
    <xf numFmtId="0" fontId="5" fillId="29" borderId="18" xfId="0" applyFont="1" applyFill="1" applyBorder="1" applyAlignment="1">
      <alignment horizontal="center" vertical="center" wrapText="1" shrinkToFit="1"/>
    </xf>
    <xf numFmtId="0" fontId="5" fillId="29" borderId="0" xfId="0" applyFont="1" applyFill="1" applyBorder="1" applyAlignment="1">
      <alignment horizontal="center" vertical="center" wrapText="1" shrinkToFit="1"/>
    </xf>
    <xf numFmtId="0" fontId="5" fillId="29" borderId="13" xfId="0" applyFont="1" applyFill="1" applyBorder="1" applyAlignment="1">
      <alignment horizontal="center" vertical="center" wrapText="1" shrinkToFit="1"/>
    </xf>
    <xf numFmtId="0" fontId="5" fillId="29" borderId="15" xfId="0" applyNumberFormat="1" applyFont="1" applyFill="1" applyBorder="1" applyAlignment="1">
      <alignment horizontal="left" vertical="center" wrapText="1" shrinkToFit="1"/>
    </xf>
    <xf numFmtId="0" fontId="5" fillId="29" borderId="17" xfId="0" applyNumberFormat="1" applyFont="1" applyFill="1" applyBorder="1" applyAlignment="1">
      <alignment horizontal="left" vertical="center" wrapText="1" shrinkToFit="1"/>
    </xf>
    <xf numFmtId="0" fontId="5" fillId="29" borderId="16" xfId="0" applyNumberFormat="1" applyFont="1" applyFill="1" applyBorder="1" applyAlignment="1">
      <alignment horizontal="left" vertical="center" wrapText="1" shrinkToFit="1"/>
    </xf>
    <xf numFmtId="0" fontId="7" fillId="29" borderId="3" xfId="0" applyNumberFormat="1" applyFont="1" applyFill="1" applyBorder="1" applyAlignment="1">
      <alignment horizontal="left" vertical="center" wrapText="1" shrinkToFit="1"/>
    </xf>
    <xf numFmtId="0" fontId="5" fillId="29" borderId="3" xfId="0" applyNumberFormat="1" applyFont="1" applyFill="1" applyBorder="1" applyAlignment="1">
      <alignment horizontal="left" vertical="center" wrapText="1" shrinkToFit="1"/>
    </xf>
    <xf numFmtId="178" fontId="81" fillId="29" borderId="15" xfId="0" applyNumberFormat="1" applyFont="1" applyFill="1" applyBorder="1" applyAlignment="1">
      <alignment horizontal="center" vertical="center" wrapText="1"/>
    </xf>
    <xf numFmtId="178" fontId="81" fillId="29" borderId="17" xfId="0" applyNumberFormat="1" applyFont="1" applyFill="1" applyBorder="1" applyAlignment="1">
      <alignment horizontal="center" vertical="center" wrapText="1"/>
    </xf>
    <xf numFmtId="178" fontId="81" fillId="29" borderId="16" xfId="0" applyNumberFormat="1" applyFont="1" applyFill="1" applyBorder="1" applyAlignment="1">
      <alignment horizontal="center" vertical="center" wrapText="1"/>
    </xf>
    <xf numFmtId="0" fontId="13" fillId="29" borderId="13" xfId="0" applyFont="1" applyFill="1" applyBorder="1" applyAlignment="1">
      <alignment horizontal="right" vertical="center"/>
    </xf>
    <xf numFmtId="0" fontId="5" fillId="29" borderId="13" xfId="0" applyFont="1" applyFill="1" applyBorder="1" applyAlignment="1">
      <alignment horizontal="right" vertical="center"/>
    </xf>
    <xf numFmtId="0" fontId="4" fillId="29" borderId="15" xfId="0" applyFont="1" applyFill="1" applyBorder="1" applyAlignment="1">
      <alignment horizontal="left" vertical="center" wrapText="1" shrinkToFit="1"/>
    </xf>
    <xf numFmtId="0" fontId="4" fillId="29" borderId="17" xfId="0" applyFont="1" applyFill="1" applyBorder="1" applyAlignment="1">
      <alignment horizontal="left" vertical="center" wrapText="1" shrinkToFit="1"/>
    </xf>
    <xf numFmtId="0" fontId="4" fillId="29" borderId="16" xfId="0" applyFont="1" applyFill="1" applyBorder="1" applyAlignment="1">
      <alignment horizontal="left" vertical="center" wrapText="1" shrinkToFit="1"/>
    </xf>
    <xf numFmtId="0" fontId="5" fillId="29" borderId="18" xfId="0" applyFont="1" applyFill="1" applyBorder="1" applyAlignment="1">
      <alignment horizontal="center" vertical="center"/>
    </xf>
    <xf numFmtId="0" fontId="5" fillId="29" borderId="31" xfId="0" applyFont="1" applyFill="1" applyBorder="1" applyAlignment="1">
      <alignment horizontal="center" vertical="center"/>
    </xf>
    <xf numFmtId="0" fontId="5" fillId="29" borderId="32" xfId="0" applyFont="1" applyFill="1" applyBorder="1" applyAlignment="1">
      <alignment horizontal="center" vertical="center"/>
    </xf>
    <xf numFmtId="0" fontId="5" fillId="29" borderId="13" xfId="0" applyFont="1" applyFill="1" applyBorder="1" applyAlignment="1">
      <alignment horizontal="center" vertical="center"/>
    </xf>
    <xf numFmtId="0" fontId="5" fillId="29" borderId="33" xfId="0" applyFont="1" applyFill="1" applyBorder="1" applyAlignment="1">
      <alignment horizontal="center" vertical="center"/>
    </xf>
    <xf numFmtId="3" fontId="5" fillId="29" borderId="3" xfId="0" applyNumberFormat="1" applyFont="1" applyFill="1" applyBorder="1" applyAlignment="1">
      <alignment horizontal="center" vertical="center" wrapText="1" shrinkToFit="1"/>
    </xf>
    <xf numFmtId="0" fontId="4" fillId="29" borderId="15" xfId="0" applyNumberFormat="1" applyFont="1" applyFill="1" applyBorder="1" applyAlignment="1">
      <alignment horizontal="left" vertical="center" wrapText="1" shrinkToFit="1"/>
    </xf>
    <xf numFmtId="0" fontId="4" fillId="29" borderId="17" xfId="0" applyNumberFormat="1" applyFont="1" applyFill="1" applyBorder="1" applyAlignment="1">
      <alignment horizontal="left" vertical="center" wrapText="1" shrinkToFit="1"/>
    </xf>
    <xf numFmtId="0" fontId="4" fillId="29" borderId="16" xfId="0" applyNumberFormat="1" applyFont="1" applyFill="1" applyBorder="1" applyAlignment="1">
      <alignment horizontal="left" vertical="center" wrapText="1" shrinkToFit="1"/>
    </xf>
    <xf numFmtId="169" fontId="4" fillId="29" borderId="0" xfId="0" applyNumberFormat="1" applyFont="1" applyFill="1" applyBorder="1" applyAlignment="1">
      <alignment horizontal="center" vertical="center"/>
    </xf>
    <xf numFmtId="3" fontId="5" fillId="29" borderId="3" xfId="0" applyNumberFormat="1" applyFont="1" applyFill="1" applyBorder="1" applyAlignment="1">
      <alignment horizontal="left" vertical="center" wrapText="1"/>
    </xf>
    <xf numFmtId="0" fontId="6" fillId="29" borderId="0" xfId="0" applyFont="1" applyFill="1" applyBorder="1" applyAlignment="1">
      <alignment horizontal="center" vertical="center"/>
    </xf>
    <xf numFmtId="3" fontId="4" fillId="29" borderId="3" xfId="0" applyNumberFormat="1" applyFont="1" applyFill="1" applyBorder="1" applyAlignment="1">
      <alignment horizontal="left" vertical="center" wrapText="1"/>
    </xf>
    <xf numFmtId="0" fontId="4" fillId="29" borderId="15" xfId="0" applyFont="1" applyFill="1" applyBorder="1" applyAlignment="1">
      <alignment horizontal="left"/>
    </xf>
    <xf numFmtId="0" fontId="4" fillId="29" borderId="17" xfId="0" applyFont="1" applyFill="1" applyBorder="1" applyAlignment="1">
      <alignment horizontal="left"/>
    </xf>
    <xf numFmtId="0" fontId="4" fillId="29" borderId="16" xfId="0" applyFont="1" applyFill="1" applyBorder="1" applyAlignment="1">
      <alignment horizontal="left"/>
    </xf>
    <xf numFmtId="0" fontId="4" fillId="29" borderId="0" xfId="0" applyFont="1" applyFill="1" applyAlignment="1"/>
    <xf numFmtId="0" fontId="76" fillId="29" borderId="0" xfId="0" applyFont="1" applyFill="1" applyAlignment="1"/>
    <xf numFmtId="0" fontId="4" fillId="0" borderId="15" xfId="0" applyFont="1" applyFill="1" applyBorder="1" applyAlignment="1">
      <alignment horizontal="center" vertical="center"/>
    </xf>
    <xf numFmtId="0" fontId="76" fillId="0" borderId="17" xfId="0" applyFont="1" applyBorder="1" applyAlignment="1">
      <alignment horizontal="center" vertical="center"/>
    </xf>
    <xf numFmtId="0" fontId="76" fillId="0" borderId="16" xfId="0" applyFont="1" applyBorder="1" applyAlignment="1">
      <alignment horizontal="center" vertical="center"/>
    </xf>
    <xf numFmtId="0" fontId="4" fillId="29" borderId="15" xfId="0" applyFont="1" applyFill="1" applyBorder="1" applyAlignment="1">
      <alignment horizontal="center" vertical="center" wrapText="1"/>
    </xf>
    <xf numFmtId="0" fontId="76" fillId="29" borderId="17" xfId="0" applyFont="1" applyFill="1" applyBorder="1" applyAlignment="1">
      <alignment horizontal="center" vertical="center"/>
    </xf>
    <xf numFmtId="0" fontId="76" fillId="29" borderId="16" xfId="0" applyFont="1" applyFill="1" applyBorder="1" applyAlignment="1">
      <alignment horizontal="center" vertical="center"/>
    </xf>
  </cellXfs>
  <cellStyles count="354">
    <cellStyle name="_Fakt_2" xfId="1"/>
    <cellStyle name="_rozhufrovka 2009" xfId="2"/>
    <cellStyle name="_АТиСТ 5а МТР липень 2008" xfId="3"/>
    <cellStyle name="_ПРГК сводний_" xfId="4"/>
    <cellStyle name="_УТГ" xfId="5"/>
    <cellStyle name="_Феодосия 5а МТР липень 2008" xfId="6"/>
    <cellStyle name="_ХТГ довідка." xfId="7"/>
    <cellStyle name="_Шебелинка 5а МТР липень 2008" xfId="8"/>
    <cellStyle name="20% - Accent1" xfId="9"/>
    <cellStyle name="20% - Accent2" xfId="10"/>
    <cellStyle name="20% - Accent3" xfId="11"/>
    <cellStyle name="20% - Accent4" xfId="12"/>
    <cellStyle name="20% - Accent5" xfId="13"/>
    <cellStyle name="20% - Accent6" xfId="14"/>
    <cellStyle name="20% - Акцент1 2" xfId="15"/>
    <cellStyle name="20% - Акцент1 3" xfId="16"/>
    <cellStyle name="20% - Акцент2 2" xfId="17"/>
    <cellStyle name="20% - Акцент2 3" xfId="18"/>
    <cellStyle name="20% - Акцент3 2" xfId="19"/>
    <cellStyle name="20% - Акцент3 3" xfId="20"/>
    <cellStyle name="20% - Акцент4 2" xfId="21"/>
    <cellStyle name="20% - Акцент4 3" xfId="22"/>
    <cellStyle name="20% - Акцент5 2" xfId="23"/>
    <cellStyle name="20% - Акцент5 3" xfId="24"/>
    <cellStyle name="20% - Акцент6 2" xfId="25"/>
    <cellStyle name="20% - Акцент6 3" xfId="26"/>
    <cellStyle name="40% - Accent1" xfId="27"/>
    <cellStyle name="40% - Accent2" xfId="28"/>
    <cellStyle name="40% - Accent3" xfId="29"/>
    <cellStyle name="40% - Accent4" xfId="30"/>
    <cellStyle name="40% - Accent5" xfId="31"/>
    <cellStyle name="40% - Accent6" xfId="32"/>
    <cellStyle name="40% - Акцент1 2" xfId="33"/>
    <cellStyle name="40% - Акцент1 3" xfId="34"/>
    <cellStyle name="40% - Акцент2 2" xfId="35"/>
    <cellStyle name="40% - Акцент2 3" xfId="36"/>
    <cellStyle name="40% - Акцент3 2" xfId="37"/>
    <cellStyle name="40% - Акцент3 3" xfId="38"/>
    <cellStyle name="40% - Акцент4 2" xfId="39"/>
    <cellStyle name="40% - Акцент4 3" xfId="40"/>
    <cellStyle name="40% - Акцент5 2" xfId="41"/>
    <cellStyle name="40% - Акцент5 3" xfId="42"/>
    <cellStyle name="40% - Акцент6 2" xfId="43"/>
    <cellStyle name="40% - Акцент6 3" xfId="44"/>
    <cellStyle name="60% - Accent1" xfId="45"/>
    <cellStyle name="60% - Accent2" xfId="46"/>
    <cellStyle name="60% - Accent3" xfId="47"/>
    <cellStyle name="60% - Accent4" xfId="48"/>
    <cellStyle name="60% - Accent5" xfId="49"/>
    <cellStyle name="60% - Accent6" xfId="50"/>
    <cellStyle name="60% - Акцент1 2" xfId="51"/>
    <cellStyle name="60% - Акцент1 3" xfId="52"/>
    <cellStyle name="60% - Акцент2 2" xfId="53"/>
    <cellStyle name="60% - Акцент2 3" xfId="54"/>
    <cellStyle name="60% - Акцент3 2" xfId="55"/>
    <cellStyle name="60% - Акцент3 3" xfId="56"/>
    <cellStyle name="60% - Акцент4 2" xfId="57"/>
    <cellStyle name="60% - Акцент4 3" xfId="58"/>
    <cellStyle name="60% - Акцент5 2" xfId="59"/>
    <cellStyle name="60% - Акцент5 3" xfId="60"/>
    <cellStyle name="60% - Акцент6 2" xfId="61"/>
    <cellStyle name="60% - Акцент6 3" xfId="62"/>
    <cellStyle name="Accent1" xfId="63"/>
    <cellStyle name="Accent2" xfId="64"/>
    <cellStyle name="Accent3" xfId="65"/>
    <cellStyle name="Accent4" xfId="66"/>
    <cellStyle name="Accent5" xfId="67"/>
    <cellStyle name="Accent6" xfId="68"/>
    <cellStyle name="Bad" xfId="69"/>
    <cellStyle name="Calculation" xfId="70"/>
    <cellStyle name="Check Cell" xfId="71"/>
    <cellStyle name="Column-Header" xfId="72"/>
    <cellStyle name="Column-Header 2" xfId="73"/>
    <cellStyle name="Column-Header 3" xfId="74"/>
    <cellStyle name="Column-Header 4" xfId="75"/>
    <cellStyle name="Column-Header 5" xfId="76"/>
    <cellStyle name="Column-Header 6" xfId="77"/>
    <cellStyle name="Column-Header 7" xfId="78"/>
    <cellStyle name="Column-Header 7 2" xfId="79"/>
    <cellStyle name="Column-Header 8" xfId="80"/>
    <cellStyle name="Column-Header 8 2" xfId="81"/>
    <cellStyle name="Column-Header 9" xfId="82"/>
    <cellStyle name="Column-Header 9 2" xfId="83"/>
    <cellStyle name="Column-Header_Zvit rux-koshtiv 2010 Департамент " xfId="84"/>
    <cellStyle name="Comma_2005_03_15-Финансовый_БГ" xfId="85"/>
    <cellStyle name="Define-Column" xfId="86"/>
    <cellStyle name="Define-Column 10" xfId="87"/>
    <cellStyle name="Define-Column 2" xfId="88"/>
    <cellStyle name="Define-Column 3" xfId="89"/>
    <cellStyle name="Define-Column 4" xfId="90"/>
    <cellStyle name="Define-Column 5" xfId="91"/>
    <cellStyle name="Define-Column 6" xfId="92"/>
    <cellStyle name="Define-Column 7" xfId="93"/>
    <cellStyle name="Define-Column 7 2" xfId="94"/>
    <cellStyle name="Define-Column 7 3" xfId="95"/>
    <cellStyle name="Define-Column 8" xfId="96"/>
    <cellStyle name="Define-Column 8 2" xfId="97"/>
    <cellStyle name="Define-Column 8 3" xfId="98"/>
    <cellStyle name="Define-Column 9" xfId="99"/>
    <cellStyle name="Define-Column 9 2" xfId="100"/>
    <cellStyle name="Define-Column 9 3" xfId="101"/>
    <cellStyle name="Define-Column_Zvit rux-koshtiv 2010 Департамент " xfId="102"/>
    <cellStyle name="Explanatory Text" xfId="103"/>
    <cellStyle name="FS10" xfId="104"/>
    <cellStyle name="Good" xfId="105"/>
    <cellStyle name="Heading 1" xfId="106"/>
    <cellStyle name="Heading 2" xfId="107"/>
    <cellStyle name="Heading 3" xfId="108"/>
    <cellStyle name="Heading 4" xfId="109"/>
    <cellStyle name="Hyperlink 2" xfId="110"/>
    <cellStyle name="Input" xfId="111"/>
    <cellStyle name="Level0" xfId="112"/>
    <cellStyle name="Level0 10" xfId="113"/>
    <cellStyle name="Level0 2" xfId="114"/>
    <cellStyle name="Level0 2 2" xfId="115"/>
    <cellStyle name="Level0 3" xfId="116"/>
    <cellStyle name="Level0 3 2" xfId="117"/>
    <cellStyle name="Level0 4" xfId="118"/>
    <cellStyle name="Level0 4 2" xfId="119"/>
    <cellStyle name="Level0 5" xfId="120"/>
    <cellStyle name="Level0 6" xfId="121"/>
    <cellStyle name="Level0 7" xfId="122"/>
    <cellStyle name="Level0 7 2" xfId="123"/>
    <cellStyle name="Level0 7 3" xfId="124"/>
    <cellStyle name="Level0 8" xfId="125"/>
    <cellStyle name="Level0 8 2" xfId="126"/>
    <cellStyle name="Level0 8 3" xfId="127"/>
    <cellStyle name="Level0 9" xfId="128"/>
    <cellStyle name="Level0 9 2" xfId="129"/>
    <cellStyle name="Level0 9 3" xfId="130"/>
    <cellStyle name="Level0_Zvit rux-koshtiv 2010 Департамент " xfId="131"/>
    <cellStyle name="Level1" xfId="132"/>
    <cellStyle name="Level1 2" xfId="133"/>
    <cellStyle name="Level1-Numbers" xfId="134"/>
    <cellStyle name="Level1-Numbers 2" xfId="135"/>
    <cellStyle name="Level1-Numbers-Hide" xfId="136"/>
    <cellStyle name="Level2" xfId="137"/>
    <cellStyle name="Level2 2" xfId="138"/>
    <cellStyle name="Level2-Hide" xfId="139"/>
    <cellStyle name="Level2-Hide 2" xfId="140"/>
    <cellStyle name="Level2-Numbers" xfId="141"/>
    <cellStyle name="Level2-Numbers 2" xfId="142"/>
    <cellStyle name="Level2-Numbers-Hide" xfId="143"/>
    <cellStyle name="Level3" xfId="144"/>
    <cellStyle name="Level3 2" xfId="145"/>
    <cellStyle name="Level3 3" xfId="146"/>
    <cellStyle name="Level3_План департамент_2010_1207" xfId="147"/>
    <cellStyle name="Level3-Hide" xfId="148"/>
    <cellStyle name="Level3-Hide 2" xfId="149"/>
    <cellStyle name="Level3-Numbers" xfId="150"/>
    <cellStyle name="Level3-Numbers 2" xfId="151"/>
    <cellStyle name="Level3-Numbers 3" xfId="152"/>
    <cellStyle name="Level3-Numbers_План департамент_2010_1207" xfId="153"/>
    <cellStyle name="Level3-Numbers-Hide" xfId="154"/>
    <cellStyle name="Level4" xfId="155"/>
    <cellStyle name="Level4 2" xfId="156"/>
    <cellStyle name="Level4-Hide" xfId="157"/>
    <cellStyle name="Level4-Hide 2" xfId="158"/>
    <cellStyle name="Level4-Numbers" xfId="159"/>
    <cellStyle name="Level4-Numbers 2" xfId="160"/>
    <cellStyle name="Level4-Numbers-Hide" xfId="161"/>
    <cellStyle name="Level5" xfId="162"/>
    <cellStyle name="Level5 2" xfId="163"/>
    <cellStyle name="Level5-Hide" xfId="164"/>
    <cellStyle name="Level5-Hide 2" xfId="165"/>
    <cellStyle name="Level5-Numbers" xfId="166"/>
    <cellStyle name="Level5-Numbers 2" xfId="167"/>
    <cellStyle name="Level5-Numbers-Hide" xfId="168"/>
    <cellStyle name="Level6" xfId="169"/>
    <cellStyle name="Level6 2" xfId="170"/>
    <cellStyle name="Level6-Hide" xfId="171"/>
    <cellStyle name="Level6-Hide 2" xfId="172"/>
    <cellStyle name="Level6-Numbers" xfId="173"/>
    <cellStyle name="Level6-Numbers 2" xfId="174"/>
    <cellStyle name="Level7" xfId="175"/>
    <cellStyle name="Level7-Hide" xfId="176"/>
    <cellStyle name="Level7-Numbers" xfId="177"/>
    <cellStyle name="Linked Cell" xfId="178"/>
    <cellStyle name="Neutral" xfId="179"/>
    <cellStyle name="Normal 2" xfId="180"/>
    <cellStyle name="Normal_2005_03_15-Финансовый_БГ" xfId="181"/>
    <cellStyle name="Normal_GSE DCF_Model_31_07_09 final" xfId="182"/>
    <cellStyle name="Note" xfId="183"/>
    <cellStyle name="Number-Cells" xfId="184"/>
    <cellStyle name="Number-Cells-Column2" xfId="185"/>
    <cellStyle name="Number-Cells-Column5" xfId="186"/>
    <cellStyle name="Output" xfId="187"/>
    <cellStyle name="Row-Header" xfId="188"/>
    <cellStyle name="Row-Header 2" xfId="189"/>
    <cellStyle name="Title" xfId="190"/>
    <cellStyle name="Total" xfId="191"/>
    <cellStyle name="Warning Text" xfId="192"/>
    <cellStyle name="Акцент1 2" xfId="193"/>
    <cellStyle name="Акцент1 3" xfId="194"/>
    <cellStyle name="Акцент2 2" xfId="195"/>
    <cellStyle name="Акцент2 3" xfId="196"/>
    <cellStyle name="Акцент3 2" xfId="197"/>
    <cellStyle name="Акцент3 3" xfId="198"/>
    <cellStyle name="Акцент4 2" xfId="199"/>
    <cellStyle name="Акцент4 3" xfId="200"/>
    <cellStyle name="Акцент5 2" xfId="201"/>
    <cellStyle name="Акцент5 3" xfId="202"/>
    <cellStyle name="Акцент6 2" xfId="203"/>
    <cellStyle name="Акцент6 3" xfId="204"/>
    <cellStyle name="Ввод  2" xfId="205"/>
    <cellStyle name="Ввод  3" xfId="206"/>
    <cellStyle name="Вывод 2" xfId="208"/>
    <cellStyle name="Вывод 3" xfId="209"/>
    <cellStyle name="Вычисление 2" xfId="210"/>
    <cellStyle name="Вычисление 3" xfId="211"/>
    <cellStyle name="Денежный 2" xfId="212"/>
    <cellStyle name="Заголовок 1 2" xfId="213"/>
    <cellStyle name="Заголовок 1 3" xfId="214"/>
    <cellStyle name="Заголовок 2 2" xfId="215"/>
    <cellStyle name="Заголовок 2 3" xfId="216"/>
    <cellStyle name="Заголовок 3 2" xfId="217"/>
    <cellStyle name="Заголовок 3 3" xfId="218"/>
    <cellStyle name="Заголовок 4 2" xfId="219"/>
    <cellStyle name="Заголовок 4 3" xfId="220"/>
    <cellStyle name="Итог 2" xfId="221"/>
    <cellStyle name="Итог 3" xfId="222"/>
    <cellStyle name="Контрольная ячейка 2" xfId="223"/>
    <cellStyle name="Контрольная ячейка 3" xfId="224"/>
    <cellStyle name="Название 2" xfId="225"/>
    <cellStyle name="Название 3" xfId="226"/>
    <cellStyle name="Нейтральный 2" xfId="227"/>
    <cellStyle name="Нейтральный 3" xfId="228"/>
    <cellStyle name="Обычный" xfId="0" builtinId="0"/>
    <cellStyle name="Обычный 10" xfId="229"/>
    <cellStyle name="Обычный 11" xfId="230"/>
    <cellStyle name="Обычный 12" xfId="231"/>
    <cellStyle name="Обычный 13" xfId="232"/>
    <cellStyle name="Обычный 14" xfId="233"/>
    <cellStyle name="Обычный 15" xfId="234"/>
    <cellStyle name="Обычный 16" xfId="235"/>
    <cellStyle name="Обычный 17" xfId="236"/>
    <cellStyle name="Обычный 18" xfId="237"/>
    <cellStyle name="Обычный 2" xfId="238"/>
    <cellStyle name="Обычный 2 10" xfId="239"/>
    <cellStyle name="Обычный 2 11" xfId="240"/>
    <cellStyle name="Обычный 2 12" xfId="241"/>
    <cellStyle name="Обычный 2 13" xfId="242"/>
    <cellStyle name="Обычный 2 14" xfId="243"/>
    <cellStyle name="Обычный 2 15" xfId="244"/>
    <cellStyle name="Обычный 2 16" xfId="245"/>
    <cellStyle name="Обычный 2 2" xfId="246"/>
    <cellStyle name="Обычный 2 2 2" xfId="247"/>
    <cellStyle name="Обычный 2 2 3" xfId="248"/>
    <cellStyle name="Обычный 2 2_Расшифровка прочих" xfId="249"/>
    <cellStyle name="Обычный 2 3" xfId="250"/>
    <cellStyle name="Обычный 2 4" xfId="251"/>
    <cellStyle name="Обычный 2 5" xfId="252"/>
    <cellStyle name="Обычный 2 6" xfId="253"/>
    <cellStyle name="Обычный 2 7" xfId="254"/>
    <cellStyle name="Обычный 2 8" xfId="255"/>
    <cellStyle name="Обычный 2 9" xfId="256"/>
    <cellStyle name="Обычный 2_2604-2010" xfId="257"/>
    <cellStyle name="Обычный 3" xfId="258"/>
    <cellStyle name="Обычный 3 10" xfId="259"/>
    <cellStyle name="Обычный 3 11" xfId="260"/>
    <cellStyle name="Обычный 3 12" xfId="261"/>
    <cellStyle name="Обычный 3 13" xfId="262"/>
    <cellStyle name="Обычный 3 14" xfId="263"/>
    <cellStyle name="Обычный 3 2" xfId="264"/>
    <cellStyle name="Обычный 3 3" xfId="265"/>
    <cellStyle name="Обычный 3 4" xfId="266"/>
    <cellStyle name="Обычный 3 5" xfId="267"/>
    <cellStyle name="Обычный 3 6" xfId="268"/>
    <cellStyle name="Обычный 3 7" xfId="269"/>
    <cellStyle name="Обычный 3 8" xfId="270"/>
    <cellStyle name="Обычный 3 9" xfId="271"/>
    <cellStyle name="Обычный 3_Дефицит_7 млрд_0608_бс" xfId="272"/>
    <cellStyle name="Обычный 4" xfId="273"/>
    <cellStyle name="Обычный 5" xfId="274"/>
    <cellStyle name="Обычный 5 2" xfId="275"/>
    <cellStyle name="Обычный 6" xfId="276"/>
    <cellStyle name="Обычный 6 2" xfId="277"/>
    <cellStyle name="Обычный 6 3" xfId="278"/>
    <cellStyle name="Обычный 6 4" xfId="279"/>
    <cellStyle name="Обычный 6_Дефицит_7 млрд_0608_бс" xfId="280"/>
    <cellStyle name="Обычный 7" xfId="281"/>
    <cellStyle name="Обычный 7 2" xfId="282"/>
    <cellStyle name="Обычный 8" xfId="283"/>
    <cellStyle name="Обычный 9" xfId="284"/>
    <cellStyle name="Обычный 9 2" xfId="285"/>
    <cellStyle name="Плохой 2" xfId="286"/>
    <cellStyle name="Плохой 3" xfId="287"/>
    <cellStyle name="Пояснение 2" xfId="288"/>
    <cellStyle name="Пояснение 3" xfId="289"/>
    <cellStyle name="Примечание 2" xfId="290"/>
    <cellStyle name="Примечание 3" xfId="291"/>
    <cellStyle name="Процентный" xfId="207" builtinId="5"/>
    <cellStyle name="Процентный 2" xfId="292"/>
    <cellStyle name="Процентный 2 10" xfId="293"/>
    <cellStyle name="Процентный 2 11" xfId="294"/>
    <cellStyle name="Процентный 2 12" xfId="295"/>
    <cellStyle name="Процентный 2 13" xfId="296"/>
    <cellStyle name="Процентный 2 14" xfId="297"/>
    <cellStyle name="Процентный 2 15" xfId="298"/>
    <cellStyle name="Процентный 2 16" xfId="299"/>
    <cellStyle name="Процентный 2 2" xfId="300"/>
    <cellStyle name="Процентный 2 3" xfId="301"/>
    <cellStyle name="Процентный 2 4" xfId="302"/>
    <cellStyle name="Процентный 2 5" xfId="303"/>
    <cellStyle name="Процентный 2 6" xfId="304"/>
    <cellStyle name="Процентный 2 7" xfId="305"/>
    <cellStyle name="Процентный 2 8" xfId="306"/>
    <cellStyle name="Процентный 2 9" xfId="307"/>
    <cellStyle name="Процентный 3" xfId="308"/>
    <cellStyle name="Процентный 4" xfId="309"/>
    <cellStyle name="Процентный 4 2" xfId="310"/>
    <cellStyle name="Связанная ячейка 2" xfId="311"/>
    <cellStyle name="Связанная ячейка 3" xfId="312"/>
    <cellStyle name="Стиль 1" xfId="313"/>
    <cellStyle name="Стиль 1 2" xfId="314"/>
    <cellStyle name="Стиль 1 3" xfId="315"/>
    <cellStyle name="Стиль 1 4" xfId="316"/>
    <cellStyle name="Стиль 1 5" xfId="317"/>
    <cellStyle name="Стиль 1 6" xfId="318"/>
    <cellStyle name="Стиль 1 7" xfId="319"/>
    <cellStyle name="Текст предупреждения 2" xfId="320"/>
    <cellStyle name="Текст предупреждения 3" xfId="321"/>
    <cellStyle name="Тысячи [0]_1.62" xfId="322"/>
    <cellStyle name="Тысячи_1.62" xfId="323"/>
    <cellStyle name="Финансовый 2" xfId="324"/>
    <cellStyle name="Финансовый 2 10" xfId="325"/>
    <cellStyle name="Финансовый 2 11" xfId="326"/>
    <cellStyle name="Финансовый 2 12" xfId="327"/>
    <cellStyle name="Финансовый 2 13" xfId="328"/>
    <cellStyle name="Финансовый 2 14" xfId="329"/>
    <cellStyle name="Финансовый 2 15" xfId="330"/>
    <cellStyle name="Финансовый 2 16" xfId="331"/>
    <cellStyle name="Финансовый 2 17" xfId="332"/>
    <cellStyle name="Финансовый 2 2" xfId="333"/>
    <cellStyle name="Финансовый 2 3" xfId="334"/>
    <cellStyle name="Финансовый 2 4" xfId="335"/>
    <cellStyle name="Финансовый 2 5" xfId="336"/>
    <cellStyle name="Финансовый 2 6" xfId="337"/>
    <cellStyle name="Финансовый 2 7" xfId="338"/>
    <cellStyle name="Финансовый 2 8" xfId="339"/>
    <cellStyle name="Финансовый 2 9" xfId="340"/>
    <cellStyle name="Финансовый 3" xfId="341"/>
    <cellStyle name="Финансовый 3 2" xfId="342"/>
    <cellStyle name="Финансовый 4" xfId="343"/>
    <cellStyle name="Финансовый 4 2" xfId="344"/>
    <cellStyle name="Финансовый 4 3" xfId="345"/>
    <cellStyle name="Финансовый 5" xfId="346"/>
    <cellStyle name="Финансовый 6" xfId="347"/>
    <cellStyle name="Финансовый 7" xfId="348"/>
    <cellStyle name="Хороший 2" xfId="349"/>
    <cellStyle name="Хороший 3" xfId="350"/>
    <cellStyle name="числовой" xfId="351"/>
    <cellStyle name="Ю" xfId="352"/>
    <cellStyle name="Ю-FreeSet_10" xfId="35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4.xml"/><Relationship Id="rId18" Type="http://schemas.openxmlformats.org/officeDocument/2006/relationships/externalLink" Target="externalLinks/externalLink9.xml"/><Relationship Id="rId26" Type="http://schemas.openxmlformats.org/officeDocument/2006/relationships/externalLink" Target="externalLinks/externalLink17.xml"/><Relationship Id="rId39" Type="http://schemas.openxmlformats.org/officeDocument/2006/relationships/externalLink" Target="externalLinks/externalLink30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2.xml"/><Relationship Id="rId34" Type="http://schemas.openxmlformats.org/officeDocument/2006/relationships/externalLink" Target="externalLinks/externalLink25.xml"/><Relationship Id="rId42" Type="http://schemas.openxmlformats.org/officeDocument/2006/relationships/externalLink" Target="externalLinks/externalLink33.xml"/><Relationship Id="rId47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3.xml"/><Relationship Id="rId17" Type="http://schemas.openxmlformats.org/officeDocument/2006/relationships/externalLink" Target="externalLinks/externalLink8.xml"/><Relationship Id="rId25" Type="http://schemas.openxmlformats.org/officeDocument/2006/relationships/externalLink" Target="externalLinks/externalLink16.xml"/><Relationship Id="rId33" Type="http://schemas.openxmlformats.org/officeDocument/2006/relationships/externalLink" Target="externalLinks/externalLink24.xml"/><Relationship Id="rId38" Type="http://schemas.openxmlformats.org/officeDocument/2006/relationships/externalLink" Target="externalLinks/externalLink29.xml"/><Relationship Id="rId46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7.xml"/><Relationship Id="rId20" Type="http://schemas.openxmlformats.org/officeDocument/2006/relationships/externalLink" Target="externalLinks/externalLink11.xml"/><Relationship Id="rId29" Type="http://schemas.openxmlformats.org/officeDocument/2006/relationships/externalLink" Target="externalLinks/externalLink20.xml"/><Relationship Id="rId41" Type="http://schemas.openxmlformats.org/officeDocument/2006/relationships/externalLink" Target="externalLinks/externalLink3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24" Type="http://schemas.openxmlformats.org/officeDocument/2006/relationships/externalLink" Target="externalLinks/externalLink15.xml"/><Relationship Id="rId32" Type="http://schemas.openxmlformats.org/officeDocument/2006/relationships/externalLink" Target="externalLinks/externalLink23.xml"/><Relationship Id="rId37" Type="http://schemas.openxmlformats.org/officeDocument/2006/relationships/externalLink" Target="externalLinks/externalLink28.xml"/><Relationship Id="rId40" Type="http://schemas.openxmlformats.org/officeDocument/2006/relationships/externalLink" Target="externalLinks/externalLink31.xml"/><Relationship Id="rId45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6.xml"/><Relationship Id="rId23" Type="http://schemas.openxmlformats.org/officeDocument/2006/relationships/externalLink" Target="externalLinks/externalLink14.xml"/><Relationship Id="rId28" Type="http://schemas.openxmlformats.org/officeDocument/2006/relationships/externalLink" Target="externalLinks/externalLink19.xml"/><Relationship Id="rId36" Type="http://schemas.openxmlformats.org/officeDocument/2006/relationships/externalLink" Target="externalLinks/externalLink27.xml"/><Relationship Id="rId10" Type="http://schemas.openxmlformats.org/officeDocument/2006/relationships/externalLink" Target="externalLinks/externalLink1.xml"/><Relationship Id="rId19" Type="http://schemas.openxmlformats.org/officeDocument/2006/relationships/externalLink" Target="externalLinks/externalLink10.xml"/><Relationship Id="rId31" Type="http://schemas.openxmlformats.org/officeDocument/2006/relationships/externalLink" Target="externalLinks/externalLink22.xml"/><Relationship Id="rId44" Type="http://schemas.openxmlformats.org/officeDocument/2006/relationships/externalLink" Target="externalLinks/externalLink35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5.xml"/><Relationship Id="rId22" Type="http://schemas.openxmlformats.org/officeDocument/2006/relationships/externalLink" Target="externalLinks/externalLink13.xml"/><Relationship Id="rId27" Type="http://schemas.openxmlformats.org/officeDocument/2006/relationships/externalLink" Target="externalLinks/externalLink18.xml"/><Relationship Id="rId30" Type="http://schemas.openxmlformats.org/officeDocument/2006/relationships/externalLink" Target="externalLinks/externalLink21.xml"/><Relationship Id="rId35" Type="http://schemas.openxmlformats.org/officeDocument/2006/relationships/externalLink" Target="externalLinks/externalLink26.xml"/><Relationship Id="rId43" Type="http://schemas.openxmlformats.org/officeDocument/2006/relationships/externalLink" Target="externalLinks/externalLink34.xml"/><Relationship Id="rId48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ank.gov.ua/WORK/S2/VICTOR/&#1042;&#1042;&#1055;/PIB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ank.gov.ua/&#1052;&#1086;&#1080;%20&#1076;&#1086;&#1082;&#1091;&#1084;&#1077;&#1085;&#1090;&#1099;/Sergey/&#1055;&#1088;&#1086;&#1075;&#1085;&#1086;&#1079;/&#1056;&#1072;&#1073;&#1086;&#1095;&#1080;&#1077;%20&#1090;&#1072;&#1073;&#1083;&#1080;&#1094;&#1099;/new/zvedena11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OCUME~1\Chirich\LOCALS~1\Temp\Rar$DI00.938\Dept\Plan\Exchange\!_Plan-2006\&#1042;&#1040;&#1058;%20&#1048;&#1074;&#1072;&#1085;&#1086;%20&#1092;&#1088;&#1072;&#1085;&#1082;&#1080;&#1074;&#1089;&#1100;&#1082;&#1075;&#1072;&#1079;\Dodatok1%20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&#1052;&#1086;&#1080;%20&#1076;&#1086;&#1082;&#1091;&#1084;&#1077;&#1085;&#1090;&#1099;\Plan-2006_kons_rabota\Dept\Plan\Exchange\_________________________Plan_ZP\!_&#1055;&#1077;&#1095;&#1072;&#1090;&#1100;\&#1052;&#1058;&#1056;%20&#1074;&#1089;&#1077;%20-%205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ept\Plan\Exchange\!_Plan-2006\&#1042;&#1040;&#1058;%20&#1048;&#1074;&#1072;&#1085;&#1086;%20&#1092;&#1088;&#1072;&#1085;&#1082;&#1080;&#1074;&#1089;&#1100;&#1082;&#1075;&#1072;&#1079;\Dodatok1%20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Ariadna\Sum_pok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echiporenko\2007&#1053;&#1054;&#1042;\DOCUME~1\Chirich\LOCALS~1\Temp\Dept\Plan\Exchange\_________________________Plan_ZP\!_&#1055;&#1077;&#1095;&#1072;&#1090;&#1100;\&#1052;&#1058;&#1056;%20&#1074;&#1089;&#1077;%202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&#1052;&#1086;&#1080;%20&#1076;&#1086;&#1082;&#1091;&#1084;&#1077;&#1085;&#1090;&#1099;\Plan-2006_kons_rabota\Dept\Plan\Exchange\_________________________Plan_ZP\!_&#1055;&#1077;&#1095;&#1072;&#1090;&#1100;\&#1052;&#1058;&#1056;%20&#1074;&#1089;&#1077;%20-%205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ept\Plan\Exchange\!_Plan-2006\&#1042;&#1040;&#1058;%20&#1048;&#1074;&#1072;&#1085;&#1086;%20&#1092;&#1088;&#1072;&#1085;&#1082;&#1080;&#1074;&#1089;&#1100;&#1082;&#1075;&#1072;&#1079;\Dodatok1%20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OCUME~1\Chirich\LOCALS~1\Temp\Dept\Plan\Exchange\_________________________Plan_ZP\!_&#1055;&#1077;&#1095;&#1072;&#1090;&#1100;\&#1052;&#1058;&#1056;%20&#1074;&#1089;&#1077;%202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ept\Plan\Exchange\!_Plan-2006\VAT%20Sevastop\Dept\Plan\Exchange\_________________________Plan_ZP\!_&#1055;&#1077;&#1095;&#1072;&#1090;&#1100;\&#1052;&#1058;&#1056;%20&#1074;&#1089;&#1077;%202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ank.gov.ua/New_monitoring/Monit_xls/M_2002/M_06_02/Monthly/10_October/1Aug2001/GDP/realgdp/LENA/BGVN1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ept\Plan\Exchange\_________________________Plan_ZP\!_&#1055;&#1077;&#1095;&#1072;&#1090;&#1100;\&#1052;&#1058;&#1056;%20&#1074;&#1089;&#1077;%202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redo\work\Dept\Plan\Exchange\_________________________Plan_ZP\!_&#1055;&#1077;&#1095;&#1072;&#1090;&#1100;\&#1052;&#1058;&#1056;%20&#1074;&#1089;&#1077;%20-%205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ept\Plan\Exchange\!_Plan-2006\VAT%20Sevastop\Dept\Plan\Exchange\_________________________Plan_ZP\!_&#1055;&#1077;&#1095;&#1072;&#1090;&#1100;\&#1052;&#1058;&#1056;%20&#1074;&#1089;&#1077;%202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OCUME~1\Chirich\LOCALS~1\Temp\DOCUME~1\VOYTOV~1\LOCALS~1\Temp\Rar$DI00.867\Planning%20System%20Project\consolidation%20hq%20formatted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OCUME~1\Chirich\LOCALS~1\Temp\Dept\Plan\Exchange\_________________________Plan_ZP\!_&#1055;&#1077;&#1095;&#1072;&#1090;&#1100;\&#1052;&#1058;&#1056;%20&#1074;&#1089;&#1077;%202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ocuments%20and%20Settings\SUDNIKOVA\Local%20Settings\Temporary%20Internet%20Files\Content.IE5\C5MFSXEF\Subv2006\Rich%20Roz%202006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ain\main1\DOCUME~1\Chirich\LOCALS~1\Temp\Dept\Plan\Exchange\_________________________Plan_ZP\!_&#1055;&#1077;&#1095;&#1072;&#1090;&#1100;\&#1052;&#1058;&#1056;%20&#1074;&#1089;&#1077;%202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ocuments%20and%20Settings\andreyevskaya\&#1052;&#1086;&#1080;%20&#1076;&#1086;&#1082;&#1091;&#1084;&#1077;&#1085;&#1090;&#1099;\OLGA\&#1056;&#1045;&#1040;&#1051;&#1048;&#1047;&#1040;&#1062;&#1048;&#1071;_2006\2006_REALIZ_&#1058;&#1045;(&#1090;&#1088;&#1072;&#1074;&#1077;&#1085;&#1100;)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ank.gov.ua/S_N_A/1July2001/GDP/realgdp/LENA/BGVN1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&#1052;&#1086;&#1080;%20&#1076;&#1086;&#1082;&#1091;&#1084;&#1077;&#1085;&#1090;&#1099;\Plan-2006_kons_rabota\Dept\FinPlan-Economy\Planning%20System%20Project\consolidation%20hq%20formatted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le\File1\aaaa\2007%20finplan\DOCUME~1\SINKEV~1\LOCALS~1\Temp\Rar$DI00.781\Dept\Plan\Exchange\_________________________Plan_ZP\!_&#1055;&#1077;&#1095;&#1072;&#1090;&#1100;\&#1052;&#1058;&#1056;%20&#1074;&#1089;&#1077;%20-%205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OCUME~1\Chirich\LOCALS~1\Temp\Rar$DI00.938\Dept\Plan\Exchange\!_Plan-2006\&#1042;&#1040;&#1058;%20&#1048;&#1074;&#1072;&#1085;&#1086;%20&#1092;&#1088;&#1072;&#1085;&#1082;&#1080;&#1074;&#1089;&#1100;&#1082;&#1075;&#1072;&#1079;\Dodatok1%20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OCUME~1\SINKEV~1\LOCALS~1\Temp\Rar$DI00.781\Dept\FinPlan-Economy\Planning%20System%20Project\consolidation%20hq%20formatted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echiporenko\2007&#1053;&#1054;&#1042;\DOCUME~1\Chirich\LOCALS~1\Temp\DOCUME~1\VOYTOV~1\LOCALS~1\Temp\Rar$DI00.867\Planning%20System%20Project\consolidation%20hq%20formatted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Dept\FinPlan-Economy\Planning%20System%20Project\consolidation%20hq%20formatted.xls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ain\MAIN1\Dept\FinPlan-Economy\Planning%20System%20Project\consolidation%20hq%20formatted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ocuments%20and%20Settings\likhachov\Local%20Settings\Temporary%20Internet%20Files\Content.IE5\RY4RBH0P\2006_REALIZ_&#1058;&#1045;(&#1083;&#1102;&#1090;&#1080;&#1081;20%25)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FinanceUTG\finek2008\&#1043;&#1088;&#1091;&#1076;&#1077;&#1085;&#1100;%20(&#1086;&#1095;&#1080;&#1082;)\DOCUME~1\SINKEV~1\LOCALS~1\Temp\Rar$DI00.781\Dept\Plan\Exchange\_________________________Plan_ZP\!_&#1055;&#1077;&#1095;&#1072;&#1090;&#1100;\&#1052;&#1058;&#1056;%20&#1074;&#1089;&#1077;%20-%205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FinanceUTG\finek2008\&#1043;&#1088;&#1091;&#1076;&#1077;&#1085;&#1100;%20(&#1086;&#1095;&#1080;&#1082;)\DOCUME~1\SINKEV~1\LOCALS~1\Temp\Rar$DI00.781\Dept\FinPlan-Economy\Planning%20System%20Project\consolidation%20hq%20formatted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&#1052;&#1086;&#1080;%20&#1076;&#1086;&#1082;&#1091;&#1084;&#1077;&#1085;&#1090;&#1099;\Plan-2006_kons_rabota\Dept\FinPlan-Economy\Planning%20System%20Project\consolidation%20hq%20formatted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redo\work\Dept\FinPlan-Economy\Planning%20System%20Project\consolidation%20hq%20formatted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OCUME~1\Chirich\LOCALS~1\Temp\DOCUME~1\VOYTOV~1\LOCALS~1\Temp\Rar$DI00.867\Planning%20System%20Project\consolidation%20hq%20formatted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echiporenko\2007&#1053;&#1054;&#1042;\Dept\Plan\Exchange\!_Plan-2006\VAT%20Sevastop\Dept\Plan\Exchange\_________________________Plan_ZP\!_&#1055;&#1077;&#1095;&#1072;&#1090;&#1100;\&#1052;&#1058;&#1056;%20&#1074;&#1089;&#1077;%202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GDP"/>
      <sheetName val="Real GDP &amp; Real IP (u)"/>
      <sheetName val="Real GDP &amp; Real IP (e)"/>
      <sheetName val="GDP_gr"/>
      <sheetName val="Светлые"/>
    </sheetNames>
    <sheetDataSet>
      <sheetData sheetId="0"/>
      <sheetData sheetId="1"/>
      <sheetData sheetId="2"/>
      <sheetData sheetId="3"/>
      <sheetData sheetId="4" refreshError="1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зведена таб"/>
      <sheetName val="попер_роз"/>
      <sheetName val="попер_роз (4)"/>
      <sheetName val="звед_оптим (2)"/>
      <sheetName val="звед_баз(3)_СА"/>
      <sheetName val="звед_опт(3)_ca"/>
      <sheetName val="звед_баз(4)"/>
      <sheetName val="звед_опт(4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11.xml><?xml version="1.0" encoding="utf-8"?>
<externalLink xmlns="http://schemas.openxmlformats.org/spreadsheetml/2006/main">
  <externalBook xmlns:r="http://schemas.openxmlformats.org/officeDocument/2006/relationships" r:id="rId1">
    <sheetNames>
      <sheetName val="План"/>
      <sheetName val="1  поясн"/>
      <sheetName val="Вир_пок (2)"/>
      <sheetName val="Вир_пок"/>
      <sheetName val="3  Ф2"/>
      <sheetName val="4  04_05"/>
      <sheetName val="4а доходи"/>
      <sheetName val="4б Собівартість (транспортув)"/>
      <sheetName val="4б Собівартість (постач)"/>
      <sheetName val="4б Собівартість (скрапл. газ)"/>
      <sheetName val="5  Сб_Адм_Зб"/>
      <sheetName val="6  Інші доходи"/>
      <sheetName val="7  Інші витрати"/>
      <sheetName val="8  Кошт_вд_04"/>
      <sheetName val="9  Кошт_вд_05"/>
      <sheetName val="10  Кошт_вд_06"/>
      <sheetName val="10  Кошт_вд_06 _1_"/>
      <sheetName val="10  Кошт_вд_06 _2_"/>
      <sheetName val="10  Кошт_вд_06 _3_"/>
      <sheetName val="10  Кошт_вд_06 _4_"/>
      <sheetName val="11  Ф1"/>
      <sheetName val="12_Рух_кошт_непр"/>
      <sheetName val="13  95 р"/>
      <sheetName val="14 Коефіцієнтний аналіз"/>
      <sheetName val="15 Рух коштів"/>
      <sheetName val="16 Кап_вкл"/>
      <sheetName val="17 Фін_інв"/>
      <sheetName val="18 Подат"/>
      <sheetName val="19 МТР"/>
      <sheetName val="20 Внутр оборот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</sheetDataSet>
  </externalBook>
</externalLink>
</file>

<file path=xl/externalLinks/externalLink12.xml><?xml version="1.0" encoding="utf-8"?>
<externalLink xmlns="http://schemas.openxmlformats.org/spreadsheetml/2006/main">
  <externalBook xmlns:r="http://schemas.openxmlformats.org/officeDocument/2006/relationships" r:id="rId1">
    <sheetNames>
      <sheetName val="Разом"/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3.xml><?xml version="1.0" encoding="utf-8"?>
<externalLink xmlns="http://schemas.openxmlformats.org/spreadsheetml/2006/main">
  <externalBook xmlns:r="http://schemas.openxmlformats.org/officeDocument/2006/relationships" r:id="rId1">
    <sheetNames>
      <sheetName val="План"/>
      <sheetName val="1  поясн"/>
      <sheetName val="Вир_пок (2)"/>
      <sheetName val="Вир_пок"/>
      <sheetName val="3  Ф2"/>
      <sheetName val="4  04_05"/>
      <sheetName val="4а доходи"/>
      <sheetName val="4б Собівартість (транспортув)"/>
      <sheetName val="4б Собівартість (постач)"/>
      <sheetName val="4б Собівартість (скрапл. газ)"/>
      <sheetName val="5  Сб_Адм_Зб"/>
      <sheetName val="6  Інші доходи"/>
      <sheetName val="7  Інші витрати"/>
      <sheetName val="8  Кошт_вд_04"/>
      <sheetName val="9  Кошт_вд_05"/>
      <sheetName val="10  Кошт_вд_06"/>
      <sheetName val="10  Кошт_вд_06 _1_"/>
      <sheetName val="10  Кошт_вд_06 _2_"/>
      <sheetName val="10  Кошт_вд_06 _3_"/>
      <sheetName val="10  Кошт_вд_06 _4_"/>
      <sheetName val="11  Ф1"/>
      <sheetName val="12_Рух_кошт_непр"/>
      <sheetName val="13  95 р"/>
      <sheetName val="14 Коефіцієнтний аналіз"/>
      <sheetName val="15 Рух коштів"/>
      <sheetName val="16 Кап_вкл"/>
      <sheetName val="17 Фін_інв"/>
      <sheetName val="18 Подат"/>
      <sheetName val="19 МТР"/>
      <sheetName val="20 Внутр оборот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</sheetDataSet>
  </externalBook>
</externalLink>
</file>

<file path=xl/externalLinks/externalLink14.xml><?xml version="1.0" encoding="utf-8"?>
<externalLink xmlns="http://schemas.openxmlformats.org/spreadsheetml/2006/main">
  <externalBook xmlns:r="http://schemas.openxmlformats.org/officeDocument/2006/relationships" r:id="rId1">
    <sheetNames>
      <sheetName val="Лист1"/>
      <sheetName val="Ini"/>
      <sheetName val="Ëčńň1"/>
      <sheetName val="Sum_pok"/>
      <sheetName val="#REF!"/>
      <sheetName val="Sum_pok.xls"/>
    </sheetNames>
    <definedNames>
      <definedName name="ShowFil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15.xml><?xml version="1.0" encoding="utf-8"?>
<externalLink xmlns="http://schemas.openxmlformats.org/spreadsheetml/2006/main">
  <externalBook xmlns:r="http://schemas.openxmlformats.org/officeDocument/2006/relationships" r:id="rId1">
    <sheetNames>
      <sheetName val="МТР Газ України"/>
    </sheetNames>
    <sheetDataSet>
      <sheetData sheetId="0" refreshError="1"/>
    </sheetDataSet>
  </externalBook>
</externalLink>
</file>

<file path=xl/externalLinks/externalLink16.xml><?xml version="1.0" encoding="utf-8"?>
<externalLink xmlns="http://schemas.openxmlformats.org/spreadsheetml/2006/main">
  <externalBook xmlns:r="http://schemas.openxmlformats.org/officeDocument/2006/relationships" r:id="rId1">
    <sheetNames>
      <sheetName val="Разом"/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17.xml><?xml version="1.0" encoding="utf-8"?>
<externalLink xmlns="http://schemas.openxmlformats.org/spreadsheetml/2006/main">
  <externalBook xmlns:r="http://schemas.openxmlformats.org/officeDocument/2006/relationships" r:id="rId1">
    <sheetNames>
      <sheetName val="План"/>
      <sheetName val="1  поясн"/>
      <sheetName val="Вир_пок (2)"/>
      <sheetName val="Вир_пок"/>
      <sheetName val="3  Ф2"/>
      <sheetName val="4  04_05"/>
      <sheetName val="4а доходи"/>
      <sheetName val="4б Собівартість (транспортув)"/>
      <sheetName val="4б Собівартість (постач)"/>
      <sheetName val="4б Собівартість (скрапл. газ)"/>
      <sheetName val="5  Сб_Адм_Зб"/>
      <sheetName val="6  Інші доходи"/>
      <sheetName val="7  Інші витрати"/>
      <sheetName val="8  Кошт_вд_04"/>
      <sheetName val="9  Кошт_вд_05"/>
      <sheetName val="10  Кошт_вд_06"/>
      <sheetName val="10  Кошт_вд_06 _1_"/>
      <sheetName val="10  Кошт_вд_06 _2_"/>
      <sheetName val="10  Кошт_вд_06 _3_"/>
      <sheetName val="10  Кошт_вд_06 _4_"/>
      <sheetName val="11  Ф1"/>
      <sheetName val="12_Рух_кошт_непр"/>
      <sheetName val="13  95 р"/>
      <sheetName val="14 Коефіцієнтний аналіз"/>
      <sheetName val="15 Рух коштів"/>
      <sheetName val="16 Кап_вкл"/>
      <sheetName val="17 Фін_інв"/>
      <sheetName val="18 Подат"/>
      <sheetName val="19 МТР"/>
      <sheetName val="20 Внутр оборот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/>
      <sheetData sheetId="25" refreshError="1"/>
      <sheetData sheetId="26" refreshError="1"/>
      <sheetData sheetId="27" refreshError="1"/>
      <sheetData sheetId="28" refreshError="1"/>
      <sheetData sheetId="29" refreshError="1"/>
    </sheetDataSet>
  </externalBook>
</externalLink>
</file>

<file path=xl/externalLinks/externalLink18.xml><?xml version="1.0" encoding="utf-8"?>
<externalLink xmlns="http://schemas.openxmlformats.org/spreadsheetml/2006/main">
  <externalBook xmlns:r="http://schemas.openxmlformats.org/officeDocument/2006/relationships" r:id="rId1">
    <sheetNames>
      <sheetName val="МТР Газ України"/>
    </sheetNames>
    <sheetDataSet>
      <sheetData sheetId="0"/>
    </sheetDataSet>
  </externalBook>
</externalLink>
</file>

<file path=xl/externalLinks/externalLink19.xml><?xml version="1.0" encoding="utf-8"?>
<externalLink xmlns="http://schemas.openxmlformats.org/spreadsheetml/2006/main">
  <externalBook xmlns:r="http://schemas.openxmlformats.org/officeDocument/2006/relationships" r:id="rId1">
    <sheetNames>
      <sheetName val="МТР Газ України"/>
    </sheetNames>
    <sheetDataSet>
      <sheetData sheetId="0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1993"/>
    </sheetNames>
    <sheetDataSet>
      <sheetData sheetId="0" refreshError="1">
        <row r="1">
          <cell r="D1" t="str">
            <v>Баланс грошових доходiв i витрат населення Украјни у</v>
          </cell>
          <cell r="K1" t="str">
            <v>GOD</v>
          </cell>
        </row>
        <row r="2">
          <cell r="K2">
            <v>1993</v>
          </cell>
          <cell r="L2" t="str">
            <v>роцi</v>
          </cell>
        </row>
        <row r="3">
          <cell r="N3" t="str">
            <v>(млрд.крб)</v>
          </cell>
        </row>
        <row r="5">
          <cell r="A5" t="str">
            <v>А. ГРОШОВI ДОХОДИ</v>
          </cell>
        </row>
        <row r="6">
          <cell r="A6" t="str">
            <v>1.Заробiтна плата</v>
          </cell>
        </row>
        <row r="7">
          <cell r="A7" t="str">
            <v>2.Оплата працi робiтникiв</v>
          </cell>
        </row>
        <row r="8">
          <cell r="A8" t="str">
            <v xml:space="preserve">  кооперативiв</v>
          </cell>
        </row>
        <row r="9">
          <cell r="A9" t="str">
            <v>3.Доходи робiтникiв та служ-</v>
          </cell>
        </row>
        <row r="10">
          <cell r="A10" t="str">
            <v xml:space="preserve">  бовцiв вiд пiдприїмств та</v>
          </cell>
        </row>
        <row r="11">
          <cell r="A11" t="str">
            <v xml:space="preserve">  органiзацiй крiм зар.плати</v>
          </cell>
        </row>
        <row r="12">
          <cell r="A12" t="str">
            <v xml:space="preserve">4.Грошовi доходи вiд   </v>
          </cell>
        </row>
        <row r="13">
          <cell r="A13" t="str">
            <v xml:space="preserve">  колгоспiв            </v>
          </cell>
        </row>
        <row r="14">
          <cell r="A14" t="str">
            <v>5.Надходження вiд продажу</v>
          </cell>
        </row>
        <row r="15">
          <cell r="A15" t="str">
            <v xml:space="preserve">  продуктiв сiльсьгого госп.</v>
          </cell>
        </row>
        <row r="16">
          <cell r="A16" t="str">
            <v>Всього трудових доходiв</v>
          </cell>
        </row>
        <row r="17">
          <cell r="A17" t="str">
            <v>(рядки 1+2+3+4+5)</v>
          </cell>
        </row>
        <row r="18">
          <cell r="A18" t="str">
            <v>6.Пенсiј, допомоги,стипендiј</v>
          </cell>
        </row>
        <row r="19">
          <cell r="A19" t="str">
            <v xml:space="preserve">  та iншi надходження</v>
          </cell>
        </row>
        <row r="20">
          <cell r="A20" t="str">
            <v xml:space="preserve">     в тому числi:</v>
          </cell>
        </row>
        <row r="21">
          <cell r="A21" t="str">
            <v xml:space="preserve"> пенсiј, допомоги, стипендiј</v>
          </cell>
        </row>
        <row r="22">
          <cell r="A22" t="str">
            <v>Баланс</v>
          </cell>
        </row>
        <row r="23">
          <cell r="A23" t="str">
            <v>Б.ВИТРАТИ ТА ЗАОЩАДЖЕННЯ</v>
          </cell>
        </row>
        <row r="24">
          <cell r="A24" t="str">
            <v>1.Покупка товарiв та оплата</v>
          </cell>
        </row>
        <row r="25">
          <cell r="A25" t="str">
            <v xml:space="preserve">  послуг</v>
          </cell>
        </row>
        <row r="26">
          <cell r="A26" t="str">
            <v xml:space="preserve">    в тому числi:</v>
          </cell>
        </row>
        <row r="27">
          <cell r="A27" t="str">
            <v xml:space="preserve"> покупка товарiв       </v>
          </cell>
        </row>
        <row r="28">
          <cell r="A28" t="str">
            <v xml:space="preserve"> оплата послуг         </v>
          </cell>
        </row>
        <row r="29">
          <cell r="A29" t="str">
            <v>2.Обов'язковi платежi та</v>
          </cell>
        </row>
        <row r="30">
          <cell r="A30" t="str">
            <v xml:space="preserve">  добровiльнi внески</v>
          </cell>
        </row>
        <row r="31">
          <cell r="A31" t="str">
            <v xml:space="preserve">       iз них:</v>
          </cell>
        </row>
        <row r="32">
          <cell r="A32" t="str">
            <v xml:space="preserve"> прибутковий податок з </v>
          </cell>
        </row>
        <row r="33">
          <cell r="A33" t="str">
            <v xml:space="preserve"> населення             </v>
          </cell>
        </row>
        <row r="34">
          <cell r="A34" t="str">
            <v>3.Прирiст вкладiв,придбання</v>
          </cell>
        </row>
        <row r="35">
          <cell r="A35" t="str">
            <v xml:space="preserve">  облiгацiй Державној внутр.</v>
          </cell>
        </row>
        <row r="36">
          <cell r="A36" t="str">
            <v xml:space="preserve">  позики,iнш.цiнних паперiв  </v>
          </cell>
        </row>
        <row r="37">
          <cell r="A37" t="str">
            <v>Всього</v>
          </cell>
        </row>
        <row r="38">
          <cell r="A38" t="str">
            <v xml:space="preserve">В. Перевищення доходiв над </v>
          </cell>
        </row>
        <row r="39">
          <cell r="A39" t="str">
            <v xml:space="preserve">   витратами</v>
          </cell>
        </row>
        <row r="40">
          <cell r="A40" t="str">
            <v>Баланс</v>
          </cell>
        </row>
        <row r="41">
          <cell r="A41" t="str">
            <v>_x000C_</v>
          </cell>
        </row>
        <row r="46">
          <cell r="A46" t="str">
            <v>А. ГРОШОВI ДОХОДИ</v>
          </cell>
        </row>
        <row r="47">
          <cell r="A47" t="str">
            <v>1.Заробiтна плата</v>
          </cell>
        </row>
        <row r="48">
          <cell r="A48" t="str">
            <v>2.Оплата працi робiтникiв</v>
          </cell>
        </row>
        <row r="49">
          <cell r="A49" t="str">
            <v xml:space="preserve">  кооперативiв</v>
          </cell>
        </row>
        <row r="50">
          <cell r="A50" t="str">
            <v>3.Доходи робiтникiв та служ-</v>
          </cell>
        </row>
        <row r="51">
          <cell r="A51" t="str">
            <v xml:space="preserve">  бовцiв вiд пiдприїмств та</v>
          </cell>
        </row>
        <row r="52">
          <cell r="A52" t="str">
            <v xml:space="preserve">  органiзацiй крiм зар.плати</v>
          </cell>
        </row>
        <row r="53">
          <cell r="A53" t="str">
            <v xml:space="preserve">4.Грошовi доходи вiд   </v>
          </cell>
        </row>
        <row r="54">
          <cell r="A54" t="str">
            <v xml:space="preserve">  колгоспiв            </v>
          </cell>
        </row>
        <row r="55">
          <cell r="A55" t="str">
            <v>5.Надходження вiд продажу</v>
          </cell>
        </row>
        <row r="56">
          <cell r="A56" t="str">
            <v xml:space="preserve">  продуктiв сiльсьгого госп.</v>
          </cell>
        </row>
        <row r="57">
          <cell r="A57" t="str">
            <v>Всього трудових доходiв</v>
          </cell>
        </row>
        <row r="58">
          <cell r="A58" t="str">
            <v>(рядки 1+2+3+4+5)</v>
          </cell>
        </row>
        <row r="59">
          <cell r="A59" t="str">
            <v>6.Пенсiј, допомоги,стипендiј</v>
          </cell>
        </row>
        <row r="60">
          <cell r="A60" t="str">
            <v xml:space="preserve">  та iншi надходження</v>
          </cell>
        </row>
        <row r="61">
          <cell r="A61" t="str">
            <v xml:space="preserve">     в тому числi:</v>
          </cell>
        </row>
        <row r="62">
          <cell r="A62" t="str">
            <v xml:space="preserve"> пенсiј, допомоги, стипендiј</v>
          </cell>
        </row>
        <row r="63">
          <cell r="A63" t="str">
            <v>Баланс</v>
          </cell>
        </row>
        <row r="64">
          <cell r="A64" t="str">
            <v>Б.ВИТРАТИ ТА ЗАОЩАДЖЕННЯ</v>
          </cell>
        </row>
        <row r="65">
          <cell r="A65" t="str">
            <v>1.Покупка товарiв та оплата</v>
          </cell>
        </row>
        <row r="66">
          <cell r="A66" t="str">
            <v xml:space="preserve">  послуг</v>
          </cell>
        </row>
        <row r="67">
          <cell r="A67" t="str">
            <v xml:space="preserve">    в тому числi:</v>
          </cell>
        </row>
        <row r="68">
          <cell r="A68" t="str">
            <v xml:space="preserve"> покупка товарiв       </v>
          </cell>
        </row>
        <row r="69">
          <cell r="A69" t="str">
            <v xml:space="preserve"> оплата послуг         </v>
          </cell>
        </row>
        <row r="70">
          <cell r="A70" t="str">
            <v>2.Обов'язковi платежi та</v>
          </cell>
        </row>
        <row r="71">
          <cell r="A71" t="str">
            <v xml:space="preserve">  добровiльнi внески</v>
          </cell>
        </row>
        <row r="72">
          <cell r="A72" t="str">
            <v xml:space="preserve">       iз них:</v>
          </cell>
        </row>
        <row r="73">
          <cell r="A73" t="str">
            <v xml:space="preserve"> прибутковий податок з </v>
          </cell>
        </row>
        <row r="74">
          <cell r="A74" t="str">
            <v xml:space="preserve"> населення             </v>
          </cell>
        </row>
        <row r="75">
          <cell r="A75" t="str">
            <v>3.Прирiст вкладiв,придбання</v>
          </cell>
        </row>
        <row r="76">
          <cell r="A76" t="str">
            <v xml:space="preserve">  облiгацiй Державној внутр.</v>
          </cell>
        </row>
        <row r="77">
          <cell r="A77" t="str">
            <v xml:space="preserve">  позики,iнш.цiнних паперiв  </v>
          </cell>
        </row>
        <row r="78">
          <cell r="A78" t="str">
            <v>Всього</v>
          </cell>
        </row>
        <row r="79">
          <cell r="A79" t="str">
            <v xml:space="preserve">В. Перевищення доходiв над </v>
          </cell>
        </row>
        <row r="80">
          <cell r="A80" t="str">
            <v xml:space="preserve">   витратами</v>
          </cell>
        </row>
        <row r="81">
          <cell r="A81" t="str">
            <v>Баланс</v>
          </cell>
        </row>
        <row r="82">
          <cell r="A82" t="str">
            <v xml:space="preserve">        Довiдково: чисельнiсть населення в</v>
          </cell>
        </row>
        <row r="83">
          <cell r="A83" t="str">
            <v>_x000C_</v>
          </cell>
        </row>
        <row r="88">
          <cell r="A88" t="str">
            <v>А. ГРОШОВI ДОХОДИ</v>
          </cell>
        </row>
        <row r="89">
          <cell r="A89" t="str">
            <v>1.Заробiтна плата</v>
          </cell>
        </row>
        <row r="90">
          <cell r="A90" t="str">
            <v>2.Оплата працi робiтникiв</v>
          </cell>
        </row>
        <row r="91">
          <cell r="A91" t="str">
            <v xml:space="preserve">  кооперативiв</v>
          </cell>
        </row>
        <row r="92">
          <cell r="A92" t="str">
            <v>3.Доходи робiтникiв та служ-</v>
          </cell>
        </row>
        <row r="93">
          <cell r="A93" t="str">
            <v xml:space="preserve">  бовцiв вiд пiдприїмств та</v>
          </cell>
        </row>
        <row r="94">
          <cell r="A94" t="str">
            <v xml:space="preserve">  органiзацiй крiм зар.плати</v>
          </cell>
        </row>
        <row r="95">
          <cell r="A95" t="str">
            <v xml:space="preserve">4.Грошовi доходи вiд   </v>
          </cell>
        </row>
        <row r="96">
          <cell r="A96" t="str">
            <v xml:space="preserve">  колгоспiв            </v>
          </cell>
        </row>
        <row r="97">
          <cell r="A97" t="str">
            <v>5.Надходження вiд продажу</v>
          </cell>
        </row>
        <row r="98">
          <cell r="A98" t="str">
            <v xml:space="preserve">  продуктiв сiльсьгого госп.</v>
          </cell>
        </row>
        <row r="99">
          <cell r="A99" t="str">
            <v>Всього трудових доходiв</v>
          </cell>
        </row>
        <row r="100">
          <cell r="A100" t="str">
            <v>(рядки 1+2+3+4+5)</v>
          </cell>
        </row>
        <row r="101">
          <cell r="A101" t="str">
            <v>6.Пенсiј, допомоги,стипендiј</v>
          </cell>
        </row>
        <row r="102">
          <cell r="A102" t="str">
            <v xml:space="preserve">  та iншi надходження</v>
          </cell>
        </row>
        <row r="103">
          <cell r="A103" t="str">
            <v xml:space="preserve">     в тому числi:</v>
          </cell>
        </row>
        <row r="104">
          <cell r="A104" t="str">
            <v xml:space="preserve"> пенсiј, допомоги, стипендiј</v>
          </cell>
        </row>
        <row r="105">
          <cell r="A105" t="str">
            <v>Баланс</v>
          </cell>
        </row>
        <row r="106">
          <cell r="A106" t="str">
            <v>Б.ВИТРАТИ ТА ЗАОЩАДЖЕННЯ</v>
          </cell>
        </row>
        <row r="107">
          <cell r="A107" t="str">
            <v>1.Покупка товарiв та оплата</v>
          </cell>
        </row>
        <row r="108">
          <cell r="A108" t="str">
            <v xml:space="preserve">  послуг</v>
          </cell>
        </row>
        <row r="109">
          <cell r="A109" t="str">
            <v xml:space="preserve">    в тому числi:</v>
          </cell>
        </row>
        <row r="110">
          <cell r="A110" t="str">
            <v xml:space="preserve"> покупка товарiв       </v>
          </cell>
        </row>
        <row r="111">
          <cell r="A111" t="str">
            <v xml:space="preserve"> оплата послуг         </v>
          </cell>
        </row>
        <row r="112">
          <cell r="A112" t="str">
            <v>2.Обов'язковi платежi та</v>
          </cell>
        </row>
        <row r="113">
          <cell r="A113" t="str">
            <v xml:space="preserve">  добровiльнi внески</v>
          </cell>
        </row>
        <row r="114">
          <cell r="A114" t="str">
            <v xml:space="preserve">       iз них:</v>
          </cell>
        </row>
        <row r="115">
          <cell r="A115" t="str">
            <v xml:space="preserve"> прибутковий податок з </v>
          </cell>
        </row>
        <row r="116">
          <cell r="A116" t="str">
            <v xml:space="preserve"> населення             </v>
          </cell>
        </row>
        <row r="117">
          <cell r="A117" t="str">
            <v>3.Прирiст вкладiв,придбання</v>
          </cell>
        </row>
        <row r="118">
          <cell r="A118" t="str">
            <v xml:space="preserve">  облiгацiй Державној внутр.</v>
          </cell>
        </row>
        <row r="119">
          <cell r="A119" t="str">
            <v xml:space="preserve">  позики,iнш.цiнних паперiв  </v>
          </cell>
        </row>
        <row r="120">
          <cell r="A120" t="str">
            <v>Всього</v>
          </cell>
        </row>
        <row r="121">
          <cell r="A121" t="str">
            <v xml:space="preserve">В. Перевищення доходiв над </v>
          </cell>
        </row>
        <row r="122">
          <cell r="A122" t="str">
            <v xml:space="preserve">   витратами</v>
          </cell>
        </row>
        <row r="123">
          <cell r="A123" t="str">
            <v>Баланс</v>
          </cell>
        </row>
        <row r="124">
          <cell r="A124" t="str">
            <v>_x000C_</v>
          </cell>
        </row>
        <row r="130">
          <cell r="A130" t="str">
            <v>А. ГРОШОВI ДОХОДИ</v>
          </cell>
        </row>
        <row r="131">
          <cell r="A131" t="str">
            <v>1.Заробiтна плата</v>
          </cell>
        </row>
        <row r="132">
          <cell r="A132" t="str">
            <v>2.Оплата працi робiтникiв</v>
          </cell>
        </row>
        <row r="133">
          <cell r="A133" t="str">
            <v xml:space="preserve">  кооперативiв</v>
          </cell>
        </row>
        <row r="134">
          <cell r="A134" t="str">
            <v>3.Доходи робiтникiв та служ-</v>
          </cell>
        </row>
        <row r="135">
          <cell r="A135" t="str">
            <v xml:space="preserve">  бовцiв вiд пiдприїмств та</v>
          </cell>
        </row>
        <row r="136">
          <cell r="A136" t="str">
            <v xml:space="preserve">  органiзацiй крiм зар.плати</v>
          </cell>
        </row>
        <row r="137">
          <cell r="A137" t="str">
            <v xml:space="preserve">4.Грошовi доходи вiд   </v>
          </cell>
        </row>
        <row r="138">
          <cell r="A138" t="str">
            <v xml:space="preserve">  колгоспiв            </v>
          </cell>
        </row>
        <row r="139">
          <cell r="A139" t="str">
            <v>5.Надходження вiд продажу</v>
          </cell>
        </row>
        <row r="140">
          <cell r="A140" t="str">
            <v xml:space="preserve">  продуктiв сiльсьгого госп.</v>
          </cell>
        </row>
        <row r="141">
          <cell r="A141" t="str">
            <v>Всього трудових доходiв</v>
          </cell>
        </row>
        <row r="142">
          <cell r="A142" t="str">
            <v>(рядки 1+2+3+4+5)</v>
          </cell>
        </row>
        <row r="143">
          <cell r="A143" t="str">
            <v>6.Пенсiј, допомоги,стипендiј</v>
          </cell>
        </row>
        <row r="144">
          <cell r="A144" t="str">
            <v xml:space="preserve">  та iншi надходження</v>
          </cell>
        </row>
        <row r="145">
          <cell r="A145" t="str">
            <v xml:space="preserve">     в тому числi:</v>
          </cell>
        </row>
        <row r="146">
          <cell r="A146" t="str">
            <v xml:space="preserve"> пенсiј, допомоги, стипендiј</v>
          </cell>
        </row>
        <row r="147">
          <cell r="A147" t="str">
            <v>Баланс</v>
          </cell>
        </row>
        <row r="148">
          <cell r="A148" t="str">
            <v>Б.ВИТРАТИ ТА ЗАОЩАДЖЕННЯ</v>
          </cell>
        </row>
        <row r="149">
          <cell r="A149" t="str">
            <v>1.Покупка товарiв та оплата</v>
          </cell>
        </row>
        <row r="150">
          <cell r="A150" t="str">
            <v xml:space="preserve">  послуг</v>
          </cell>
        </row>
        <row r="151">
          <cell r="A151" t="str">
            <v xml:space="preserve">    в тому числi:</v>
          </cell>
        </row>
        <row r="152">
          <cell r="A152" t="str">
            <v xml:space="preserve"> покупка товарiв       </v>
          </cell>
        </row>
        <row r="153">
          <cell r="A153" t="str">
            <v xml:space="preserve"> оплата послуг         </v>
          </cell>
        </row>
        <row r="154">
          <cell r="A154" t="str">
            <v>2.Обов'язковi платежi та</v>
          </cell>
        </row>
        <row r="155">
          <cell r="A155" t="str">
            <v xml:space="preserve">  добровiльнi внески</v>
          </cell>
        </row>
        <row r="156">
          <cell r="A156" t="str">
            <v xml:space="preserve">       iз них:</v>
          </cell>
        </row>
        <row r="157">
          <cell r="A157" t="str">
            <v xml:space="preserve"> прибутковий податок з </v>
          </cell>
        </row>
        <row r="158">
          <cell r="A158" t="str">
            <v xml:space="preserve"> населення             </v>
          </cell>
        </row>
        <row r="159">
          <cell r="A159" t="str">
            <v>3.Прирiст вкладiв,придбання</v>
          </cell>
        </row>
        <row r="160">
          <cell r="A160" t="str">
            <v xml:space="preserve">  облiгацiй Державној внутр.</v>
          </cell>
        </row>
        <row r="161">
          <cell r="A161" t="str">
            <v xml:space="preserve">  позики,iнш.цiнних паперiв  </v>
          </cell>
        </row>
        <row r="162">
          <cell r="A162" t="str">
            <v>Всього</v>
          </cell>
        </row>
        <row r="163">
          <cell r="A163" t="str">
            <v xml:space="preserve">В. Перевищення доходiв над </v>
          </cell>
        </row>
        <row r="164">
          <cell r="A164" t="str">
            <v xml:space="preserve">   витратами</v>
          </cell>
        </row>
        <row r="165">
          <cell r="A165" t="str">
            <v>Баланс</v>
          </cell>
        </row>
        <row r="166">
          <cell r="A166" t="str">
            <v>_x000C_</v>
          </cell>
        </row>
      </sheetData>
    </sheetDataSet>
  </externalBook>
</externalLink>
</file>

<file path=xl/externalLinks/externalLink20.xml><?xml version="1.0" encoding="utf-8"?>
<externalLink xmlns="http://schemas.openxmlformats.org/spreadsheetml/2006/main">
  <externalBook xmlns:r="http://schemas.openxmlformats.org/officeDocument/2006/relationships" r:id="rId1">
    <sheetNames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21.xml><?xml version="1.0" encoding="utf-8"?>
<externalLink xmlns="http://schemas.openxmlformats.org/spreadsheetml/2006/main">
  <externalBook xmlns:r="http://schemas.openxmlformats.org/officeDocument/2006/relationships" r:id="rId1">
    <sheetNames>
      <sheetName val="Разом"/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МТР_Апарат"/>
      <sheetName val="МТР_Газ_України"/>
      <sheetName val="МТР_Укртрансгаз"/>
      <sheetName val="МТР_Укргазвидобування"/>
      <sheetName val="МТР_Укрспецтрансгаз"/>
      <sheetName val="МТР_Чорноморнафтогаз"/>
      <sheetName val="МТР_Укртранснафта"/>
      <sheetName val="МТР_Газ-тепло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22.xml><?xml version="1.0" encoding="utf-8"?>
<externalLink xmlns="http://schemas.openxmlformats.org/spreadsheetml/2006/main">
  <externalBook xmlns:r="http://schemas.openxmlformats.org/officeDocument/2006/relationships" r:id="rId1">
    <sheetNames>
      <sheetName val="МТР Газ України"/>
    </sheetNames>
    <sheetDataSet>
      <sheetData sheetId="0" refreshError="1"/>
    </sheetDataSet>
  </externalBook>
</externalLink>
</file>

<file path=xl/externalLinks/externalLink23.xml><?xml version="1.0" encoding="utf-8"?>
<externalLink xmlns="http://schemas.openxmlformats.org/spreadsheetml/2006/main">
  <externalBook xmlns:r="http://schemas.openxmlformats.org/officeDocument/2006/relationships" r:id="rId1">
    <sheetNames>
      <sheetName val="Inform"/>
    </sheetNames>
    <sheetDataSet>
      <sheetData sheetId="0" refreshError="1"/>
    </sheetDataSet>
  </externalBook>
</externalLink>
</file>

<file path=xl/externalLinks/externalLink24.xml><?xml version="1.0" encoding="utf-8"?>
<externalLink xmlns="http://schemas.openxmlformats.org/spreadsheetml/2006/main">
  <externalBook xmlns:r="http://schemas.openxmlformats.org/officeDocument/2006/relationships" r:id="rId1">
    <sheetNames>
      <sheetName val="МТР Газ України"/>
    </sheetNames>
    <sheetDataSet>
      <sheetData sheetId="0" refreshError="1"/>
    </sheetDataSet>
  </externalBook>
</externalLink>
</file>

<file path=xl/externalLinks/externalLink25.xml><?xml version="1.0" encoding="utf-8"?>
<externalLink xmlns="http://schemas.openxmlformats.org/spreadsheetml/2006/main">
  <externalBook xmlns:r="http://schemas.openxmlformats.org/officeDocument/2006/relationships" r:id="rId1">
    <sheetNames>
      <sheetName val="Dotac"/>
      <sheetName val="DodDot"/>
      <sheetName val="Dod ARK"/>
      <sheetName val="Dod Clavutich"/>
      <sheetName val="Svod 3511060"/>
      <sheetName val="Viluch(1-12)"/>
      <sheetName val="Diti "/>
      <sheetName val="TvPalGaz"/>
      <sheetName val="Ener "/>
      <sheetName val="IncsiPilgi (2)"/>
      <sheetName val="GirZakon"/>
      <sheetName val="Govti Vodi"/>
      <sheetName val="Chor Flot"/>
      <sheetName val="Afganci"/>
      <sheetName val="Shidka Dop"/>
      <sheetName val="Likarna"/>
      <sheetName val="Zoiot Pidkova"/>
      <sheetName val="Granti"/>
      <sheetName val="Granti1"/>
      <sheetName val="Vibori"/>
      <sheetName val="Metro"/>
      <sheetName val="Oper Teatr"/>
      <sheetName val="Makeevka"/>
      <sheetName val="Ctix Lixo IvFrank"/>
      <sheetName val="Groshi xodat za dit"/>
      <sheetName val="Ctix Lixo Zakarp"/>
      <sheetName val="Coc GKG Inv"/>
      <sheetName val="Tuzla"/>
      <sheetName val="Zmiinii"/>
      <sheetName val="Ctandarti"/>
      <sheetName val="CocEkon"/>
      <sheetName val="Ictor Zabudova"/>
      <sheetName val="Ict Zab"/>
      <sheetName val="Ukr Kultura"/>
      <sheetName val="Minoboroni"/>
      <sheetName val="Mic Arcenal"/>
      <sheetName val="Inekcini"/>
      <sheetName val="In"/>
      <sheetName val="diti ciroti -2(minmolod)"/>
      <sheetName val="Korek ocvita"/>
      <sheetName val="Tex Dic Ocvita"/>
      <sheetName val="Troleib"/>
      <sheetName val="Utoc.Zaoshadg"/>
      <sheetName val="Metro Cpec Fond"/>
      <sheetName val="Svitov Bank"/>
      <sheetName val="Shidka Dop Cp Fond"/>
      <sheetName val="Gazoprovodi"/>
      <sheetName val="Troleib Cpec Fond"/>
      <sheetName val="Zaporiggya"/>
      <sheetName val="Kremenchuk"/>
      <sheetName val="Pereviz ditey"/>
      <sheetName val="Kom dorigu"/>
      <sheetName val="Chor Fiot Cpec Fond"/>
      <sheetName val="Zaosch"/>
      <sheetName val="kryvRig"/>
      <sheetName val="OSVITA"/>
      <sheetName val="Tar"/>
      <sheetName val="Nar.instr"/>
      <sheetName val="DDot"/>
      <sheetName val="Dsub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 refreshError="1">
        <row r="2">
          <cell r="A2" t="str">
            <v>Обсяг помісячного надходження субвенції з державного бюджету до місцевих бюджетів на надання пільг  та житлових субсидій населенню на оплату електроенергії, природного газу, послуг тепло-, водопостачання і водовідведення, квартирної плати, вивезення побут</v>
          </cell>
        </row>
        <row r="5">
          <cell r="A5" t="str">
            <v>Код бюджету</v>
          </cell>
          <cell r="B5" t="str">
            <v>Назва адміністративно-територіальної одиниці</v>
          </cell>
          <cell r="C5" t="str">
            <v>січень</v>
          </cell>
          <cell r="D5" t="str">
            <v>лютий</v>
          </cell>
          <cell r="E5" t="str">
            <v>березень</v>
          </cell>
          <cell r="F5" t="str">
            <v>квітень</v>
          </cell>
          <cell r="G5" t="str">
            <v>травень</v>
          </cell>
        </row>
        <row r="6">
          <cell r="A6" t="str">
            <v>О1100000000</v>
          </cell>
          <cell r="B6" t="str">
            <v>бюджет Автономної Республіки Крим</v>
          </cell>
          <cell r="C6">
            <v>2463.5419999999999</v>
          </cell>
          <cell r="D6">
            <v>5004.6750000000002</v>
          </cell>
          <cell r="E6">
            <v>4874.01</v>
          </cell>
          <cell r="F6">
            <v>6713.2</v>
          </cell>
          <cell r="G6">
            <v>5483.6</v>
          </cell>
        </row>
        <row r="7">
          <cell r="A7" t="str">
            <v>О2100000000</v>
          </cell>
          <cell r="B7" t="str">
            <v>обласний бюджет Вiнницької області</v>
          </cell>
          <cell r="C7">
            <v>5585.9549999999999</v>
          </cell>
          <cell r="D7">
            <v>5130.4480000000003</v>
          </cell>
          <cell r="E7">
            <v>5614.5339999999997</v>
          </cell>
          <cell r="F7">
            <v>7821.4</v>
          </cell>
          <cell r="G7">
            <v>4676.6000000000004</v>
          </cell>
        </row>
        <row r="8">
          <cell r="A8" t="str">
            <v>О3100000000</v>
          </cell>
          <cell r="B8" t="str">
            <v>обласний бюджет Волинської області</v>
          </cell>
          <cell r="C8">
            <v>3419.413</v>
          </cell>
          <cell r="D8">
            <v>4547.1629999999996</v>
          </cell>
          <cell r="E8">
            <v>4267.8410000000003</v>
          </cell>
          <cell r="F8">
            <v>5180.2</v>
          </cell>
          <cell r="G8">
            <v>3258.4</v>
          </cell>
        </row>
        <row r="9">
          <cell r="A9" t="str">
            <v>О4100000000</v>
          </cell>
          <cell r="B9" t="str">
            <v>обласний бюджет Днiпропетровської області</v>
          </cell>
          <cell r="C9">
            <v>8288.7270000000008</v>
          </cell>
          <cell r="D9">
            <v>20991.351999999999</v>
          </cell>
          <cell r="E9">
            <v>16903.654999999999</v>
          </cell>
          <cell r="F9">
            <v>23535.787</v>
          </cell>
          <cell r="G9">
            <v>12935.2</v>
          </cell>
        </row>
        <row r="10">
          <cell r="A10" t="str">
            <v>О5100000000</v>
          </cell>
          <cell r="B10" t="str">
            <v>обласний бюджет Донецької області</v>
          </cell>
          <cell r="C10">
            <v>11729.522000000001</v>
          </cell>
          <cell r="D10">
            <v>19530.755000000001</v>
          </cell>
          <cell r="E10">
            <v>19355.436000000002</v>
          </cell>
          <cell r="F10">
            <v>26008.7</v>
          </cell>
          <cell r="G10">
            <v>15778.6</v>
          </cell>
        </row>
        <row r="11">
          <cell r="A11" t="str">
            <v>О6100000000</v>
          </cell>
          <cell r="B11" t="str">
            <v>обласний бюджет Житомирської області</v>
          </cell>
          <cell r="C11">
            <v>3202.2750000000001</v>
          </cell>
          <cell r="D11">
            <v>6561.0010000000002</v>
          </cell>
          <cell r="E11">
            <v>5316.2150000000001</v>
          </cell>
          <cell r="F11">
            <v>7407.8</v>
          </cell>
          <cell r="G11">
            <v>4605.7</v>
          </cell>
        </row>
        <row r="12">
          <cell r="A12" t="str">
            <v>О7100000000</v>
          </cell>
          <cell r="B12" t="str">
            <v>обласний бюджет Закарпатської області</v>
          </cell>
          <cell r="C12">
            <v>1513.9649999999999</v>
          </cell>
          <cell r="D12">
            <v>1806.577</v>
          </cell>
          <cell r="E12">
            <v>4712.2439999999997</v>
          </cell>
          <cell r="F12">
            <v>4277.8</v>
          </cell>
          <cell r="G12">
            <v>1586.9</v>
          </cell>
        </row>
        <row r="13">
          <cell r="A13" t="str">
            <v>О8100000000</v>
          </cell>
          <cell r="B13" t="str">
            <v>обласний бюджет Запорiзької області</v>
          </cell>
          <cell r="C13">
            <v>3867.2069999999999</v>
          </cell>
          <cell r="D13">
            <v>7903.7089999999998</v>
          </cell>
          <cell r="E13">
            <v>7399.4160000000002</v>
          </cell>
          <cell r="F13">
            <v>9874.5</v>
          </cell>
          <cell r="G13">
            <v>7155.4</v>
          </cell>
        </row>
        <row r="14">
          <cell r="A14" t="str">
            <v>О9100000000</v>
          </cell>
          <cell r="B14" t="str">
            <v>обласний бюджет Iвано-Франкiвської області</v>
          </cell>
          <cell r="C14">
            <v>3578.223</v>
          </cell>
          <cell r="D14">
            <v>5867.2309999999998</v>
          </cell>
          <cell r="E14">
            <v>6297.893</v>
          </cell>
          <cell r="F14">
            <v>9563.7000000000007</v>
          </cell>
          <cell r="G14">
            <v>3616.2</v>
          </cell>
        </row>
        <row r="15">
          <cell r="A15">
            <v>10100000000</v>
          </cell>
          <cell r="B15" t="str">
            <v>обласний бюджет Київської області</v>
          </cell>
          <cell r="C15">
            <v>10302.385</v>
          </cell>
          <cell r="D15">
            <v>16146.352999999999</v>
          </cell>
          <cell r="E15">
            <v>13833.255999999999</v>
          </cell>
          <cell r="F15">
            <v>18290.400000000001</v>
          </cell>
          <cell r="G15">
            <v>7404.9</v>
          </cell>
        </row>
        <row r="16">
          <cell r="A16">
            <v>11100000000</v>
          </cell>
          <cell r="B16" t="str">
            <v>обласний бюджет Кiровоградської області</v>
          </cell>
          <cell r="C16">
            <v>3580.96</v>
          </cell>
          <cell r="D16">
            <v>4993.7330000000002</v>
          </cell>
          <cell r="E16">
            <v>3976.05</v>
          </cell>
          <cell r="F16">
            <v>7419.8</v>
          </cell>
          <cell r="G16">
            <v>5284.3</v>
          </cell>
        </row>
        <row r="17">
          <cell r="A17">
            <v>12100000000</v>
          </cell>
          <cell r="B17" t="str">
            <v>обласний бюджет Луганської області</v>
          </cell>
          <cell r="C17">
            <v>2843.239</v>
          </cell>
          <cell r="D17">
            <v>8978.6</v>
          </cell>
          <cell r="E17">
            <v>6927.87</v>
          </cell>
          <cell r="F17">
            <v>9087.1</v>
          </cell>
          <cell r="G17">
            <v>6148.4</v>
          </cell>
        </row>
        <row r="18">
          <cell r="A18">
            <v>13100000000</v>
          </cell>
          <cell r="B18" t="str">
            <v>обласний бюджет Львiвської області</v>
          </cell>
          <cell r="C18">
            <v>13665.8</v>
          </cell>
          <cell r="D18">
            <v>12546.388000000001</v>
          </cell>
          <cell r="E18">
            <v>13924.588</v>
          </cell>
          <cell r="F18">
            <v>16320</v>
          </cell>
          <cell r="G18">
            <v>5542.7</v>
          </cell>
        </row>
        <row r="19">
          <cell r="A19">
            <v>14100000000</v>
          </cell>
          <cell r="B19" t="str">
            <v>обласний бюджет Миколаївської області</v>
          </cell>
          <cell r="C19">
            <v>1582.5519999999999</v>
          </cell>
          <cell r="D19">
            <v>4228.6229999999996</v>
          </cell>
          <cell r="E19">
            <v>4112.8190000000004</v>
          </cell>
          <cell r="F19">
            <v>5079.6000000000004</v>
          </cell>
          <cell r="G19">
            <v>4261.3</v>
          </cell>
        </row>
        <row r="20">
          <cell r="A20">
            <v>15100000000</v>
          </cell>
          <cell r="B20" t="str">
            <v>обласний бюджет Одеської області</v>
          </cell>
          <cell r="C20">
            <v>3570.1010000000001</v>
          </cell>
          <cell r="D20">
            <v>8569.5969999999998</v>
          </cell>
          <cell r="E20">
            <v>7127.8249999999998</v>
          </cell>
          <cell r="F20">
            <v>11636.5</v>
          </cell>
          <cell r="G20">
            <v>10163.4</v>
          </cell>
        </row>
        <row r="21">
          <cell r="A21">
            <v>16100000000</v>
          </cell>
          <cell r="B21" t="str">
            <v>обласний бюджет Полтавської області</v>
          </cell>
          <cell r="C21">
            <v>5666.1139999999996</v>
          </cell>
          <cell r="D21">
            <v>6422.4319999999998</v>
          </cell>
          <cell r="E21">
            <v>7489.7539999999999</v>
          </cell>
          <cell r="F21">
            <v>15258.1</v>
          </cell>
          <cell r="G21">
            <v>5827</v>
          </cell>
        </row>
        <row r="22">
          <cell r="A22">
            <v>17100000000</v>
          </cell>
          <cell r="B22" t="str">
            <v>обласний бюджет Рiвненської області</v>
          </cell>
          <cell r="C22">
            <v>1969.902</v>
          </cell>
          <cell r="D22">
            <v>3336.444</v>
          </cell>
          <cell r="E22">
            <v>5380.4470000000001</v>
          </cell>
          <cell r="F22">
            <v>5543.9</v>
          </cell>
          <cell r="G22">
            <v>2982.7</v>
          </cell>
        </row>
        <row r="23">
          <cell r="A23">
            <v>18100000000</v>
          </cell>
          <cell r="B23" t="str">
            <v>обласний бюджет Сумської області</v>
          </cell>
          <cell r="C23">
            <v>4169.5280000000002</v>
          </cell>
          <cell r="D23">
            <v>3622.9929999999999</v>
          </cell>
          <cell r="E23">
            <v>7895.424</v>
          </cell>
          <cell r="F23">
            <v>8377.1</v>
          </cell>
          <cell r="G23">
            <v>4032.7</v>
          </cell>
        </row>
        <row r="24">
          <cell r="A24">
            <v>19100000000</v>
          </cell>
          <cell r="B24" t="str">
            <v>обласний бюджет Тернопiльської області</v>
          </cell>
          <cell r="C24">
            <v>3701.9160000000002</v>
          </cell>
          <cell r="D24">
            <v>4896.8559999999998</v>
          </cell>
          <cell r="E24">
            <v>5147.2650000000003</v>
          </cell>
          <cell r="F24">
            <v>6839.9</v>
          </cell>
          <cell r="G24">
            <v>1830.2</v>
          </cell>
        </row>
        <row r="25">
          <cell r="A25">
            <v>20100000000</v>
          </cell>
          <cell r="B25" t="str">
            <v>обласний бюджет Харкiвської області</v>
          </cell>
          <cell r="C25">
            <v>8386.9330000000009</v>
          </cell>
          <cell r="D25">
            <v>11698.075000000001</v>
          </cell>
          <cell r="E25">
            <v>14592.047</v>
          </cell>
          <cell r="F25">
            <v>27208.2</v>
          </cell>
          <cell r="G25">
            <v>13691.3</v>
          </cell>
        </row>
        <row r="26">
          <cell r="A26">
            <v>21100000000</v>
          </cell>
          <cell r="B26" t="str">
            <v>обласний бюджет Херсонської області</v>
          </cell>
          <cell r="C26">
            <v>2200.9679999999998</v>
          </cell>
          <cell r="D26">
            <v>3252.5390000000002</v>
          </cell>
          <cell r="E26">
            <v>3255.58</v>
          </cell>
          <cell r="F26">
            <v>5299.7</v>
          </cell>
          <cell r="G26">
            <v>3272.2</v>
          </cell>
        </row>
        <row r="27">
          <cell r="A27">
            <v>22100000000</v>
          </cell>
          <cell r="B27" t="str">
            <v>обласний бюджет Хмельницької області</v>
          </cell>
          <cell r="C27">
            <v>4049.5320000000002</v>
          </cell>
          <cell r="D27">
            <v>6627.4</v>
          </cell>
          <cell r="E27">
            <v>4533.01</v>
          </cell>
          <cell r="F27">
            <v>8290.9</v>
          </cell>
          <cell r="G27">
            <v>5960.3</v>
          </cell>
        </row>
        <row r="28">
          <cell r="A28">
            <v>23100000000</v>
          </cell>
          <cell r="B28" t="str">
            <v>обласний бюджет Черкаської області</v>
          </cell>
          <cell r="C28">
            <v>5316.2910000000002</v>
          </cell>
          <cell r="D28">
            <v>6217.3370000000004</v>
          </cell>
          <cell r="E28">
            <v>6195.89</v>
          </cell>
          <cell r="F28">
            <v>10165</v>
          </cell>
          <cell r="G28">
            <v>4770.5</v>
          </cell>
        </row>
        <row r="29">
          <cell r="A29">
            <v>24100000000</v>
          </cell>
          <cell r="B29" t="str">
            <v>обласний бюджет Чернiвецької області</v>
          </cell>
          <cell r="C29">
            <v>1761.75</v>
          </cell>
          <cell r="D29">
            <v>2010.7829999999999</v>
          </cell>
          <cell r="E29">
            <v>1999.8030000000001</v>
          </cell>
          <cell r="F29">
            <v>3410.4</v>
          </cell>
          <cell r="G29">
            <v>2092.5</v>
          </cell>
        </row>
        <row r="30">
          <cell r="A30">
            <v>25100000000</v>
          </cell>
          <cell r="B30" t="str">
            <v>обласний бюджет Чернiгiвецької області</v>
          </cell>
          <cell r="C30">
            <v>4501.0339999999997</v>
          </cell>
          <cell r="D30">
            <v>5828.5460000000003</v>
          </cell>
          <cell r="E30">
            <v>5312.768</v>
          </cell>
          <cell r="F30">
            <v>8541</v>
          </cell>
          <cell r="G30">
            <v>4831.6000000000004</v>
          </cell>
        </row>
        <row r="31">
          <cell r="A31">
            <v>26000000000</v>
          </cell>
          <cell r="B31" t="str">
            <v>м.Київ</v>
          </cell>
          <cell r="C31">
            <v>4478.4290000000001</v>
          </cell>
          <cell r="D31">
            <v>7686.2479999999996</v>
          </cell>
          <cell r="E31">
            <v>8581.6080000000002</v>
          </cell>
          <cell r="F31">
            <v>12592.5</v>
          </cell>
          <cell r="G31">
            <v>10211.1</v>
          </cell>
        </row>
        <row r="32">
          <cell r="A32">
            <v>27000000000</v>
          </cell>
          <cell r="B32" t="str">
            <v>м.Севастополь</v>
          </cell>
          <cell r="C32">
            <v>656.43700000000001</v>
          </cell>
          <cell r="D32">
            <v>1870.8869999999999</v>
          </cell>
          <cell r="E32">
            <v>1073.652</v>
          </cell>
          <cell r="F32">
            <v>1527.6130000000001</v>
          </cell>
          <cell r="G32">
            <v>1254.8</v>
          </cell>
        </row>
        <row r="33">
          <cell r="B33" t="str">
            <v xml:space="preserve">Всього </v>
          </cell>
          <cell r="C33">
            <v>126052.70000000001</v>
          </cell>
          <cell r="D33">
            <v>196276.74499999997</v>
          </cell>
          <cell r="E33">
            <v>196100.90000000005</v>
          </cell>
          <cell r="F33">
            <v>281270.80000000005</v>
          </cell>
          <cell r="G33">
            <v>158658.49999999997</v>
          </cell>
        </row>
        <row r="38">
          <cell r="C38">
            <v>126052.7</v>
          </cell>
          <cell r="D38">
            <v>196276.74499999997</v>
          </cell>
          <cell r="E38">
            <v>196100.9</v>
          </cell>
          <cell r="F38">
            <v>281270.8</v>
          </cell>
          <cell r="G38">
            <v>158658.5</v>
          </cell>
        </row>
        <row r="41"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</sheetDataSet>
  </externalBook>
</externalLink>
</file>

<file path=xl/externalLinks/externalLink26.xml><?xml version="1.0" encoding="utf-8"?>
<externalLink xmlns="http://schemas.openxmlformats.org/spreadsheetml/2006/main">
  <externalBook xmlns:r="http://schemas.openxmlformats.org/officeDocument/2006/relationships" r:id="rId1">
    <sheetNames>
      <sheetName val="МТР Газ України"/>
    </sheetNames>
    <sheetDataSet>
      <sheetData sheetId="0" refreshError="1"/>
    </sheetDataSet>
  </externalBook>
</externalLink>
</file>

<file path=xl/externalLinks/externalLink27.xml><?xml version="1.0" encoding="utf-8"?>
<externalLink xmlns="http://schemas.openxmlformats.org/spreadsheetml/2006/main">
  <externalBook xmlns:r="http://schemas.openxmlformats.org/officeDocument/2006/relationships" r:id="rId1">
    <sheetNames>
      <sheetName val="БАЗА  "/>
      <sheetName val="ВАТ"/>
      <sheetName val="ВАТ_фил"/>
      <sheetName val="383,40ч"/>
      <sheetName val="383,40т"/>
      <sheetName val="686,00"/>
      <sheetName val="област"/>
      <sheetName val="Сторно"/>
      <sheetName val="Пряма_труба"/>
      <sheetName val="БАЗА   (2)"/>
      <sheetName val="БАЗА   (3)"/>
      <sheetName val="БАЗА   (5)"/>
      <sheetName val="БАЗА   (4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28.xml><?xml version="1.0" encoding="utf-8"?>
<externalLink xmlns="http://schemas.openxmlformats.org/spreadsheetml/2006/main">
  <externalBook xmlns:r="http://schemas.openxmlformats.org/officeDocument/2006/relationships" r:id="rId1">
    <sheetNames>
      <sheetName val="1993"/>
    </sheetNames>
    <sheetDataSet>
      <sheetData sheetId="0" refreshError="1">
        <row r="1">
          <cell r="D1" t="str">
            <v>Баланс грошових доходiв i витрат населення Украјни у</v>
          </cell>
          <cell r="K1" t="str">
            <v>GOD</v>
          </cell>
        </row>
        <row r="2">
          <cell r="K2">
            <v>1993</v>
          </cell>
          <cell r="L2" t="str">
            <v>роцi</v>
          </cell>
        </row>
        <row r="3">
          <cell r="N3" t="str">
            <v>(млрд.крб)</v>
          </cell>
        </row>
        <row r="5">
          <cell r="A5" t="str">
            <v>А. ГРОШОВI ДОХОДИ</v>
          </cell>
        </row>
        <row r="6">
          <cell r="A6" t="str">
            <v>1.Заробiтна плата</v>
          </cell>
        </row>
        <row r="7">
          <cell r="A7" t="str">
            <v>2.Оплата працi робiтникiв</v>
          </cell>
        </row>
        <row r="8">
          <cell r="A8" t="str">
            <v xml:space="preserve">  кооперативiв</v>
          </cell>
        </row>
        <row r="9">
          <cell r="A9" t="str">
            <v>3.Доходи робiтникiв та служ-</v>
          </cell>
        </row>
        <row r="10">
          <cell r="A10" t="str">
            <v xml:space="preserve">  бовцiв вiд пiдприїмств та</v>
          </cell>
        </row>
        <row r="11">
          <cell r="A11" t="str">
            <v xml:space="preserve">  органiзацiй крiм зар.плати</v>
          </cell>
        </row>
        <row r="12">
          <cell r="A12" t="str">
            <v xml:space="preserve">4.Грошовi доходи вiд   </v>
          </cell>
        </row>
        <row r="13">
          <cell r="A13" t="str">
            <v xml:space="preserve">  колгоспiв            </v>
          </cell>
        </row>
        <row r="14">
          <cell r="A14" t="str">
            <v>5.Надходження вiд продажу</v>
          </cell>
        </row>
        <row r="15">
          <cell r="A15" t="str">
            <v xml:space="preserve">  продуктiв сiльсьгого госп.</v>
          </cell>
        </row>
        <row r="16">
          <cell r="A16" t="str">
            <v>Всього трудових доходiв</v>
          </cell>
        </row>
        <row r="17">
          <cell r="A17" t="str">
            <v>(рядки 1+2+3+4+5)</v>
          </cell>
        </row>
        <row r="18">
          <cell r="A18" t="str">
            <v>6.Пенсiј, допомоги,стипендiј</v>
          </cell>
        </row>
        <row r="19">
          <cell r="A19" t="str">
            <v xml:space="preserve">  та iншi надходження</v>
          </cell>
        </row>
        <row r="20">
          <cell r="A20" t="str">
            <v xml:space="preserve">     в тому числi:</v>
          </cell>
        </row>
        <row r="21">
          <cell r="A21" t="str">
            <v xml:space="preserve"> пенсiј, допомоги, стипендiј</v>
          </cell>
        </row>
        <row r="22">
          <cell r="A22" t="str">
            <v>Баланс</v>
          </cell>
        </row>
        <row r="23">
          <cell r="A23" t="str">
            <v>Б.ВИТРАТИ ТА ЗАОЩАДЖЕННЯ</v>
          </cell>
        </row>
        <row r="24">
          <cell r="A24" t="str">
            <v>1.Покупка товарiв та оплата</v>
          </cell>
        </row>
        <row r="25">
          <cell r="A25" t="str">
            <v xml:space="preserve">  послуг</v>
          </cell>
        </row>
        <row r="26">
          <cell r="A26" t="str">
            <v xml:space="preserve">    в тому числi:</v>
          </cell>
        </row>
        <row r="27">
          <cell r="A27" t="str">
            <v xml:space="preserve"> покупка товарiв       </v>
          </cell>
        </row>
        <row r="28">
          <cell r="A28" t="str">
            <v xml:space="preserve"> оплата послуг         </v>
          </cell>
        </row>
        <row r="29">
          <cell r="A29" t="str">
            <v>2.Обов'язковi платежi та</v>
          </cell>
        </row>
        <row r="30">
          <cell r="A30" t="str">
            <v xml:space="preserve">  добровiльнi внески</v>
          </cell>
        </row>
        <row r="31">
          <cell r="A31" t="str">
            <v xml:space="preserve">       iз них:</v>
          </cell>
        </row>
        <row r="32">
          <cell r="A32" t="str">
            <v xml:space="preserve"> прибутковий податок з </v>
          </cell>
        </row>
        <row r="33">
          <cell r="A33" t="str">
            <v xml:space="preserve"> населення             </v>
          </cell>
        </row>
        <row r="34">
          <cell r="A34" t="str">
            <v>3.Прирiст вкладiв,придбання</v>
          </cell>
        </row>
        <row r="35">
          <cell r="A35" t="str">
            <v xml:space="preserve">  облiгацiй Державној внутр.</v>
          </cell>
        </row>
        <row r="36">
          <cell r="A36" t="str">
            <v xml:space="preserve">  позики,iнш.цiнних паперiв  </v>
          </cell>
        </row>
        <row r="37">
          <cell r="A37" t="str">
            <v>Всього</v>
          </cell>
        </row>
        <row r="38">
          <cell r="A38" t="str">
            <v xml:space="preserve">В. Перевищення доходiв над </v>
          </cell>
        </row>
        <row r="39">
          <cell r="A39" t="str">
            <v xml:space="preserve">   витратами</v>
          </cell>
        </row>
        <row r="40">
          <cell r="A40" t="str">
            <v>Баланс</v>
          </cell>
        </row>
        <row r="41">
          <cell r="A41" t="str">
            <v>_x000C_</v>
          </cell>
        </row>
        <row r="46">
          <cell r="A46" t="str">
            <v>А. ГРОШОВI ДОХОДИ</v>
          </cell>
        </row>
        <row r="47">
          <cell r="A47" t="str">
            <v>1.Заробiтна плата</v>
          </cell>
        </row>
        <row r="48">
          <cell r="A48" t="str">
            <v>2.Оплата працi робiтникiв</v>
          </cell>
        </row>
        <row r="49">
          <cell r="A49" t="str">
            <v xml:space="preserve">  кооперативiв</v>
          </cell>
        </row>
        <row r="50">
          <cell r="A50" t="str">
            <v>3.Доходи робiтникiв та служ-</v>
          </cell>
        </row>
        <row r="51">
          <cell r="A51" t="str">
            <v xml:space="preserve">  бовцiв вiд пiдприїмств та</v>
          </cell>
        </row>
        <row r="52">
          <cell r="A52" t="str">
            <v xml:space="preserve">  органiзацiй крiм зар.плати</v>
          </cell>
        </row>
        <row r="53">
          <cell r="A53" t="str">
            <v xml:space="preserve">4.Грошовi доходи вiд   </v>
          </cell>
        </row>
        <row r="54">
          <cell r="A54" t="str">
            <v xml:space="preserve">  колгоспiв            </v>
          </cell>
        </row>
        <row r="55">
          <cell r="A55" t="str">
            <v>5.Надходження вiд продажу</v>
          </cell>
        </row>
        <row r="56">
          <cell r="A56" t="str">
            <v xml:space="preserve">  продуктiв сiльсьгого госп.</v>
          </cell>
        </row>
        <row r="57">
          <cell r="A57" t="str">
            <v>Всього трудових доходiв</v>
          </cell>
        </row>
        <row r="58">
          <cell r="A58" t="str">
            <v>(рядки 1+2+3+4+5)</v>
          </cell>
        </row>
        <row r="59">
          <cell r="A59" t="str">
            <v>6.Пенсiј, допомоги,стипендiј</v>
          </cell>
        </row>
        <row r="60">
          <cell r="A60" t="str">
            <v xml:space="preserve">  та iншi надходження</v>
          </cell>
        </row>
        <row r="61">
          <cell r="A61" t="str">
            <v xml:space="preserve">     в тому числi:</v>
          </cell>
        </row>
        <row r="62">
          <cell r="A62" t="str">
            <v xml:space="preserve"> пенсiј, допомоги, стипендiј</v>
          </cell>
        </row>
        <row r="63">
          <cell r="A63" t="str">
            <v>Баланс</v>
          </cell>
        </row>
        <row r="64">
          <cell r="A64" t="str">
            <v>Б.ВИТРАТИ ТА ЗАОЩАДЖЕННЯ</v>
          </cell>
        </row>
        <row r="65">
          <cell r="A65" t="str">
            <v>1.Покупка товарiв та оплата</v>
          </cell>
        </row>
        <row r="66">
          <cell r="A66" t="str">
            <v xml:space="preserve">  послуг</v>
          </cell>
        </row>
        <row r="67">
          <cell r="A67" t="str">
            <v xml:space="preserve">    в тому числi:</v>
          </cell>
        </row>
        <row r="68">
          <cell r="A68" t="str">
            <v xml:space="preserve"> покупка товарiв       </v>
          </cell>
        </row>
        <row r="69">
          <cell r="A69" t="str">
            <v xml:space="preserve"> оплата послуг         </v>
          </cell>
        </row>
        <row r="70">
          <cell r="A70" t="str">
            <v>2.Обов'язковi платежi та</v>
          </cell>
        </row>
        <row r="71">
          <cell r="A71" t="str">
            <v xml:space="preserve">  добровiльнi внески</v>
          </cell>
        </row>
        <row r="72">
          <cell r="A72" t="str">
            <v xml:space="preserve">       iз них:</v>
          </cell>
        </row>
        <row r="73">
          <cell r="A73" t="str">
            <v xml:space="preserve"> прибутковий податок з </v>
          </cell>
        </row>
        <row r="74">
          <cell r="A74" t="str">
            <v xml:space="preserve"> населення             </v>
          </cell>
        </row>
        <row r="75">
          <cell r="A75" t="str">
            <v>3.Прирiст вкладiв,придбання</v>
          </cell>
        </row>
        <row r="76">
          <cell r="A76" t="str">
            <v xml:space="preserve">  облiгацiй Державној внутр.</v>
          </cell>
        </row>
        <row r="77">
          <cell r="A77" t="str">
            <v xml:space="preserve">  позики,iнш.цiнних паперiв  </v>
          </cell>
        </row>
        <row r="78">
          <cell r="A78" t="str">
            <v>Всього</v>
          </cell>
        </row>
        <row r="79">
          <cell r="A79" t="str">
            <v xml:space="preserve">В. Перевищення доходiв над </v>
          </cell>
        </row>
        <row r="80">
          <cell r="A80" t="str">
            <v xml:space="preserve">   витратами</v>
          </cell>
        </row>
        <row r="81">
          <cell r="A81" t="str">
            <v>Баланс</v>
          </cell>
        </row>
        <row r="82">
          <cell r="A82" t="str">
            <v xml:space="preserve">        Довiдково: чисельнiсть населення в</v>
          </cell>
        </row>
        <row r="83">
          <cell r="A83" t="str">
            <v>_x000C_</v>
          </cell>
        </row>
        <row r="88">
          <cell r="A88" t="str">
            <v>А. ГРОШОВI ДОХОДИ</v>
          </cell>
        </row>
        <row r="89">
          <cell r="A89" t="str">
            <v>1.Заробiтна плата</v>
          </cell>
        </row>
        <row r="90">
          <cell r="A90" t="str">
            <v>2.Оплата працi робiтникiв</v>
          </cell>
        </row>
        <row r="91">
          <cell r="A91" t="str">
            <v xml:space="preserve">  кооперативiв</v>
          </cell>
        </row>
        <row r="92">
          <cell r="A92" t="str">
            <v>3.Доходи робiтникiв та служ-</v>
          </cell>
        </row>
        <row r="93">
          <cell r="A93" t="str">
            <v xml:space="preserve">  бовцiв вiд пiдприїмств та</v>
          </cell>
        </row>
        <row r="94">
          <cell r="A94" t="str">
            <v xml:space="preserve">  органiзацiй крiм зар.плати</v>
          </cell>
        </row>
        <row r="95">
          <cell r="A95" t="str">
            <v xml:space="preserve">4.Грошовi доходи вiд   </v>
          </cell>
        </row>
        <row r="96">
          <cell r="A96" t="str">
            <v xml:space="preserve">  колгоспiв            </v>
          </cell>
        </row>
        <row r="97">
          <cell r="A97" t="str">
            <v>5.Надходження вiд продажу</v>
          </cell>
        </row>
        <row r="98">
          <cell r="A98" t="str">
            <v xml:space="preserve">  продуктiв сiльсьгого госп.</v>
          </cell>
        </row>
        <row r="99">
          <cell r="A99" t="str">
            <v>Всього трудових доходiв</v>
          </cell>
        </row>
        <row r="100">
          <cell r="A100" t="str">
            <v>(рядки 1+2+3+4+5)</v>
          </cell>
        </row>
        <row r="101">
          <cell r="A101" t="str">
            <v>6.Пенсiј, допомоги,стипендiј</v>
          </cell>
        </row>
        <row r="102">
          <cell r="A102" t="str">
            <v xml:space="preserve">  та iншi надходження</v>
          </cell>
        </row>
        <row r="103">
          <cell r="A103" t="str">
            <v xml:space="preserve">     в тому числi:</v>
          </cell>
        </row>
        <row r="104">
          <cell r="A104" t="str">
            <v xml:space="preserve"> пенсiј, допомоги, стипендiј</v>
          </cell>
        </row>
        <row r="105">
          <cell r="A105" t="str">
            <v>Баланс</v>
          </cell>
        </row>
        <row r="106">
          <cell r="A106" t="str">
            <v>Б.ВИТРАТИ ТА ЗАОЩАДЖЕННЯ</v>
          </cell>
        </row>
        <row r="107">
          <cell r="A107" t="str">
            <v>1.Покупка товарiв та оплата</v>
          </cell>
        </row>
        <row r="108">
          <cell r="A108" t="str">
            <v xml:space="preserve">  послуг</v>
          </cell>
        </row>
        <row r="109">
          <cell r="A109" t="str">
            <v xml:space="preserve">    в тому числi:</v>
          </cell>
        </row>
        <row r="110">
          <cell r="A110" t="str">
            <v xml:space="preserve"> покупка товарiв       </v>
          </cell>
        </row>
        <row r="111">
          <cell r="A111" t="str">
            <v xml:space="preserve"> оплата послуг         </v>
          </cell>
        </row>
        <row r="112">
          <cell r="A112" t="str">
            <v>2.Обов'язковi платежi та</v>
          </cell>
        </row>
        <row r="113">
          <cell r="A113" t="str">
            <v xml:space="preserve">  добровiльнi внески</v>
          </cell>
        </row>
        <row r="114">
          <cell r="A114" t="str">
            <v xml:space="preserve">       iз них:</v>
          </cell>
        </row>
        <row r="115">
          <cell r="A115" t="str">
            <v xml:space="preserve"> прибутковий податок з </v>
          </cell>
        </row>
        <row r="116">
          <cell r="A116" t="str">
            <v xml:space="preserve"> населення             </v>
          </cell>
        </row>
        <row r="117">
          <cell r="A117" t="str">
            <v>3.Прирiст вкладiв,придбання</v>
          </cell>
        </row>
        <row r="118">
          <cell r="A118" t="str">
            <v xml:space="preserve">  облiгацiй Державној внутр.</v>
          </cell>
        </row>
        <row r="119">
          <cell r="A119" t="str">
            <v xml:space="preserve">  позики,iнш.цiнних паперiв  </v>
          </cell>
        </row>
        <row r="120">
          <cell r="A120" t="str">
            <v>Всього</v>
          </cell>
        </row>
        <row r="121">
          <cell r="A121" t="str">
            <v xml:space="preserve">В. Перевищення доходiв над </v>
          </cell>
        </row>
        <row r="122">
          <cell r="A122" t="str">
            <v xml:space="preserve">   витратами</v>
          </cell>
        </row>
        <row r="123">
          <cell r="A123" t="str">
            <v>Баланс</v>
          </cell>
        </row>
        <row r="124">
          <cell r="A124" t="str">
            <v>_x000C_</v>
          </cell>
        </row>
        <row r="130">
          <cell r="A130" t="str">
            <v>А. ГРОШОВI ДОХОДИ</v>
          </cell>
        </row>
        <row r="131">
          <cell r="A131" t="str">
            <v>1.Заробiтна плата</v>
          </cell>
        </row>
        <row r="132">
          <cell r="A132" t="str">
            <v>2.Оплата працi робiтникiв</v>
          </cell>
        </row>
        <row r="133">
          <cell r="A133" t="str">
            <v xml:space="preserve">  кооперативiв</v>
          </cell>
        </row>
        <row r="134">
          <cell r="A134" t="str">
            <v>3.Доходи робiтникiв та служ-</v>
          </cell>
        </row>
        <row r="135">
          <cell r="A135" t="str">
            <v xml:space="preserve">  бовцiв вiд пiдприїмств та</v>
          </cell>
        </row>
        <row r="136">
          <cell r="A136" t="str">
            <v xml:space="preserve">  органiзацiй крiм зар.плати</v>
          </cell>
        </row>
        <row r="137">
          <cell r="A137" t="str">
            <v xml:space="preserve">4.Грошовi доходи вiд   </v>
          </cell>
        </row>
        <row r="138">
          <cell r="A138" t="str">
            <v xml:space="preserve">  колгоспiв            </v>
          </cell>
        </row>
        <row r="139">
          <cell r="A139" t="str">
            <v>5.Надходження вiд продажу</v>
          </cell>
        </row>
        <row r="140">
          <cell r="A140" t="str">
            <v xml:space="preserve">  продуктiв сiльсьгого госп.</v>
          </cell>
        </row>
        <row r="141">
          <cell r="A141" t="str">
            <v>Всього трудових доходiв</v>
          </cell>
        </row>
        <row r="142">
          <cell r="A142" t="str">
            <v>(рядки 1+2+3+4+5)</v>
          </cell>
        </row>
        <row r="143">
          <cell r="A143" t="str">
            <v>6.Пенсiј, допомоги,стипендiј</v>
          </cell>
        </row>
        <row r="144">
          <cell r="A144" t="str">
            <v xml:space="preserve">  та iншi надходження</v>
          </cell>
        </row>
        <row r="145">
          <cell r="A145" t="str">
            <v xml:space="preserve">     в тому числi:</v>
          </cell>
        </row>
        <row r="146">
          <cell r="A146" t="str">
            <v xml:space="preserve"> пенсiј, допомоги, стипендiј</v>
          </cell>
        </row>
        <row r="147">
          <cell r="A147" t="str">
            <v>Баланс</v>
          </cell>
        </row>
        <row r="148">
          <cell r="A148" t="str">
            <v>Б.ВИТРАТИ ТА ЗАОЩАДЖЕННЯ</v>
          </cell>
        </row>
        <row r="149">
          <cell r="A149" t="str">
            <v>1.Покупка товарiв та оплата</v>
          </cell>
        </row>
        <row r="150">
          <cell r="A150" t="str">
            <v xml:space="preserve">  послуг</v>
          </cell>
        </row>
        <row r="151">
          <cell r="A151" t="str">
            <v xml:space="preserve">    в тому числi:</v>
          </cell>
        </row>
        <row r="152">
          <cell r="A152" t="str">
            <v xml:space="preserve"> покупка товарiв       </v>
          </cell>
        </row>
        <row r="153">
          <cell r="A153" t="str">
            <v xml:space="preserve"> оплата послуг         </v>
          </cell>
        </row>
        <row r="154">
          <cell r="A154" t="str">
            <v>2.Обов'язковi платежi та</v>
          </cell>
        </row>
        <row r="155">
          <cell r="A155" t="str">
            <v xml:space="preserve">  добровiльнi внески</v>
          </cell>
        </row>
        <row r="156">
          <cell r="A156" t="str">
            <v xml:space="preserve">       iз них:</v>
          </cell>
        </row>
        <row r="157">
          <cell r="A157" t="str">
            <v xml:space="preserve"> прибутковий податок з </v>
          </cell>
        </row>
        <row r="158">
          <cell r="A158" t="str">
            <v xml:space="preserve"> населення             </v>
          </cell>
        </row>
        <row r="159">
          <cell r="A159" t="str">
            <v>3.Прирiст вкладiв,придбання</v>
          </cell>
        </row>
        <row r="160">
          <cell r="A160" t="str">
            <v xml:space="preserve">  облiгацiй Державној внутр.</v>
          </cell>
        </row>
        <row r="161">
          <cell r="A161" t="str">
            <v xml:space="preserve">  позики,iнш.цiнних паперiв  </v>
          </cell>
        </row>
        <row r="162">
          <cell r="A162" t="str">
            <v>Всього</v>
          </cell>
        </row>
        <row r="163">
          <cell r="A163" t="str">
            <v xml:space="preserve">В. Перевищення доходiв над </v>
          </cell>
        </row>
        <row r="164">
          <cell r="A164" t="str">
            <v xml:space="preserve">   витратами</v>
          </cell>
        </row>
        <row r="165">
          <cell r="A165" t="str">
            <v>Баланс</v>
          </cell>
        </row>
        <row r="166">
          <cell r="A166" t="str">
            <v>_x000C_</v>
          </cell>
        </row>
      </sheetData>
    </sheetDataSet>
  </externalBook>
</externalLink>
</file>

<file path=xl/externalLinks/externalLink29.xml><?xml version="1.0" encoding="utf-8"?>
<externalLink xmlns="http://schemas.openxmlformats.org/spreadsheetml/2006/main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</sheetNames>
    <sheetDataSet>
      <sheetData sheetId="0" refreshError="1"/>
      <sheetData sheetId="1" refreshError="1">
        <row r="2">
          <cell r="F2" t="str">
            <v>Компания "Мама"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Разом"/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30.xml><?xml version="1.0" encoding="utf-8"?>
<externalLink xmlns="http://schemas.openxmlformats.org/spreadsheetml/2006/main">
  <externalBook xmlns:r="http://schemas.openxmlformats.org/officeDocument/2006/relationships" r:id="rId1">
    <sheetNames>
      <sheetName val="План"/>
      <sheetName val="1  поясн"/>
      <sheetName val="Вир_пок (2)"/>
      <sheetName val="Вир_пок"/>
      <sheetName val="3  Ф2"/>
      <sheetName val="4  04_05"/>
      <sheetName val="4а доходи"/>
      <sheetName val="4б Собівартість (транспортув)"/>
      <sheetName val="4б Собівартість (постач)"/>
      <sheetName val="4б Собівартість (скрапл. газ)"/>
      <sheetName val="5  Сб_Адм_Зб"/>
      <sheetName val="6  Інші доходи"/>
      <sheetName val="7  Інші витрати"/>
      <sheetName val="8  Кошт_вд_04"/>
      <sheetName val="9  Кошт_вд_05"/>
      <sheetName val="10  Кошт_вд_06"/>
      <sheetName val="10  Кошт_вд_06 _1_"/>
      <sheetName val="10  Кошт_вд_06 _2_"/>
      <sheetName val="10  Кошт_вд_06 _3_"/>
      <sheetName val="10  Кошт_вд_06 _4_"/>
      <sheetName val="11  Ф1"/>
      <sheetName val="12_Рух_кошт_непр"/>
      <sheetName val="13  95 р"/>
      <sheetName val="14 Коефіцієнтний аналіз"/>
      <sheetName val="15 Рух коштів"/>
      <sheetName val="16 Кап_вкл"/>
      <sheetName val="17 Фін_інв"/>
      <sheetName val="18 Подат"/>
      <sheetName val="19 МТР"/>
      <sheetName val="20 Внутр оборот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</sheetDataSet>
  </externalBook>
</externalLink>
</file>

<file path=xl/externalLinks/externalLink31.xml><?xml version="1.0" encoding="utf-8"?>
<externalLink xmlns="http://schemas.openxmlformats.org/spreadsheetml/2006/main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</sheetNames>
    <sheetDataSet>
      <sheetData sheetId="0" refreshError="1"/>
      <sheetData sheetId="1" refreshError="1">
        <row r="6">
          <cell r="E6" t="str">
            <v>31 декабря 2005 года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32.xml><?xml version="1.0" encoding="utf-8"?>
<externalLink xmlns="http://schemas.openxmlformats.org/spreadsheetml/2006/main">
  <externalBook xmlns:r="http://schemas.openxmlformats.org/officeDocument/2006/relationships" r:id="rId1">
    <sheetNames>
      <sheetName val="Inform"/>
    </sheetNames>
    <sheetDataSet>
      <sheetData sheetId="0" refreshError="1"/>
    </sheetDataSet>
  </externalBook>
</externalLink>
</file>

<file path=xl/externalLinks/externalLink33.xml><?xml version="1.0" encoding="utf-8"?>
<externalLink xmlns="http://schemas.openxmlformats.org/spreadsheetml/2006/main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11)423+424"/>
      <sheetName val="Chart_of_accs"/>
    </sheetNames>
    <sheetDataSet>
      <sheetData sheetId="0" refreshError="1"/>
      <sheetData sheetId="1" refreshError="1">
        <row r="2">
          <cell r="G2">
            <v>0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</sheetDataSet>
  </externalBook>
</externalLink>
</file>

<file path=xl/externalLinks/externalLink34.xml><?xml version="1.0" encoding="utf-8"?>
<externalLink xmlns="http://schemas.openxmlformats.org/spreadsheetml/2006/main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реестр заявок"/>
      <sheetName val="ЗКЛ"/>
      <sheetName val="реестр_заявок"/>
    </sheetNames>
    <sheetDataSet>
      <sheetData sheetId="0" refreshError="1"/>
      <sheetData sheetId="1" refreshError="1">
        <row r="2">
          <cell r="G2">
            <v>0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</sheetDataSet>
  </externalBook>
</externalLink>
</file>

<file path=xl/externalLinks/externalLink35.xml><?xml version="1.0" encoding="utf-8"?>
<externalLink xmlns="http://schemas.openxmlformats.org/spreadsheetml/2006/main">
  <externalBook xmlns:r="http://schemas.openxmlformats.org/officeDocument/2006/relationships" r:id="rId1">
    <sheetNames>
      <sheetName val="БАЗА  "/>
      <sheetName val="ВАТ"/>
      <sheetName val="ВАТ_фил"/>
      <sheetName val="210"/>
      <sheetName val="241,5"/>
      <sheetName val="област"/>
      <sheetName val="Сторно"/>
      <sheetName val="Пряма_труба"/>
      <sheetName val="БАЗА   (2)"/>
      <sheetName val="БАЗА   (3)"/>
      <sheetName val="БАЗА   (4)"/>
      <sheetName val="БАЗА   (5)"/>
      <sheetName val="БАЗА   (6)"/>
      <sheetName val="БАЗА   (7)"/>
      <sheetName val="БАЗА   (8)"/>
      <sheetName val="БАЗА   (9)"/>
      <sheetName val="БАЗА   (10)"/>
      <sheetName val="БАЗА   (12)"/>
      <sheetName val="БАЗА   (11)"/>
      <sheetName val="БАЗА   (13)"/>
      <sheetName val="БАЗА   (14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Разом"/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</sheetNames>
    <sheetDataSet>
      <sheetData sheetId="0" refreshError="1"/>
      <sheetData sheetId="1" refreshError="1">
        <row r="2">
          <cell r="F2" t="str">
            <v>Компания "Мама"</v>
          </cell>
          <cell r="G2">
            <v>0</v>
          </cell>
        </row>
        <row r="5">
          <cell r="E5" t="str">
            <v>01 января 2005 года</v>
          </cell>
        </row>
        <row r="6">
          <cell r="E6" t="str">
            <v>31 декабря 2005 года</v>
          </cell>
        </row>
        <row r="38">
          <cell r="E38" t="str">
            <v>тыс. грн.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</sheetNames>
    <sheetDataSet>
      <sheetData sheetId="0"/>
      <sheetData sheetId="1" refreshError="1">
        <row r="2">
          <cell r="F2" t="str">
            <v>Компания "Мама"</v>
          </cell>
          <cell r="G2">
            <v>0</v>
          </cell>
        </row>
        <row r="5">
          <cell r="E5" t="str">
            <v>01 января 2005 года</v>
          </cell>
        </row>
        <row r="6">
          <cell r="E6" t="str">
            <v>31 декабря 2005 года</v>
          </cell>
        </row>
        <row r="38">
          <cell r="E38" t="str">
            <v>тыс. грн.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</sheetNames>
    <sheetDataSet>
      <sheetData sheetId="0" refreshError="1"/>
      <sheetData sheetId="1" refreshError="1">
        <row r="2">
          <cell r="F2" t="str">
            <v>Компания "Мама"</v>
          </cell>
          <cell r="G2">
            <v>0</v>
          </cell>
        </row>
        <row r="5">
          <cell r="E5" t="str">
            <v>01 января 2005 года</v>
          </cell>
        </row>
        <row r="6">
          <cell r="E6" t="str">
            <v>31 декабря 2005 года</v>
          </cell>
        </row>
        <row r="38">
          <cell r="E38" t="str">
            <v>тыс. грн.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Inform"/>
    </sheetNames>
    <sheetDataSet>
      <sheetData sheetId="0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МТР Газ України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indexed="43"/>
  </sheetPr>
  <dimension ref="A1:I488"/>
  <sheetViews>
    <sheetView view="pageBreakPreview" topLeftCell="A136" zoomScale="65" zoomScaleNormal="70" zoomScaleSheetLayoutView="65" workbookViewId="0">
      <selection activeCell="C174" sqref="C174"/>
    </sheetView>
  </sheetViews>
  <sheetFormatPr defaultRowHeight="18.75"/>
  <cols>
    <col min="1" max="1" width="94.140625" style="3" customWidth="1"/>
    <col min="2" max="2" width="17.140625" style="14" customWidth="1"/>
    <col min="3" max="3" width="30.7109375" style="14" customWidth="1"/>
    <col min="4" max="4" width="32" style="14" customWidth="1"/>
    <col min="5" max="6" width="30.7109375" style="14" customWidth="1"/>
    <col min="7" max="7" width="26.85546875" style="14" customWidth="1"/>
    <col min="8" max="8" width="29" style="14" customWidth="1"/>
    <col min="9" max="9" width="10" style="3" customWidth="1"/>
    <col min="10" max="10" width="9.5703125" style="3" customWidth="1"/>
    <col min="11" max="16384" width="9.140625" style="3"/>
  </cols>
  <sheetData>
    <row r="1" spans="1:8">
      <c r="B1" s="4"/>
      <c r="C1" s="4"/>
      <c r="D1" s="4"/>
      <c r="F1" s="48"/>
    </row>
    <row r="2" spans="1:8" ht="20.100000000000001" customHeight="1">
      <c r="A2" s="39"/>
      <c r="B2" s="274"/>
      <c r="C2" s="274"/>
      <c r="D2" s="274"/>
      <c r="E2" s="274"/>
      <c r="F2" s="40"/>
      <c r="G2" s="21" t="s">
        <v>514</v>
      </c>
      <c r="H2" s="6" t="s">
        <v>158</v>
      </c>
    </row>
    <row r="3" spans="1:8" ht="20.100000000000001" customHeight="1">
      <c r="A3" s="43" t="s">
        <v>14</v>
      </c>
      <c r="B3" s="274" t="s">
        <v>442</v>
      </c>
      <c r="C3" s="274"/>
      <c r="D3" s="274"/>
      <c r="E3" s="274"/>
      <c r="F3" s="45"/>
      <c r="G3" s="9" t="s">
        <v>108</v>
      </c>
      <c r="H3" s="209">
        <v>37898491</v>
      </c>
    </row>
    <row r="4" spans="1:8" ht="20.100000000000001" customHeight="1">
      <c r="A4" s="39" t="s">
        <v>15</v>
      </c>
      <c r="B4" s="274" t="s">
        <v>443</v>
      </c>
      <c r="C4" s="274"/>
      <c r="D4" s="274"/>
      <c r="E4" s="274"/>
      <c r="F4" s="40"/>
      <c r="G4" s="9" t="s">
        <v>107</v>
      </c>
      <c r="H4" s="209">
        <v>430</v>
      </c>
    </row>
    <row r="5" spans="1:8" ht="20.100000000000001" customHeight="1">
      <c r="A5" s="39" t="s">
        <v>20</v>
      </c>
      <c r="B5" s="274" t="s">
        <v>444</v>
      </c>
      <c r="C5" s="274"/>
      <c r="D5" s="274"/>
      <c r="E5" s="274"/>
      <c r="F5" s="40"/>
      <c r="G5" s="9" t="s">
        <v>106</v>
      </c>
      <c r="H5" s="210" t="s">
        <v>454</v>
      </c>
    </row>
    <row r="6" spans="1:8" ht="20.100000000000001" customHeight="1">
      <c r="A6" s="43" t="s">
        <v>67</v>
      </c>
      <c r="B6" s="274" t="s">
        <v>445</v>
      </c>
      <c r="C6" s="274"/>
      <c r="D6" s="274"/>
      <c r="E6" s="274"/>
      <c r="F6" s="45"/>
      <c r="G6" s="9" t="s">
        <v>9</v>
      </c>
      <c r="H6" s="209"/>
    </row>
    <row r="7" spans="1:8" ht="20.100000000000001" customHeight="1">
      <c r="A7" s="43" t="s">
        <v>17</v>
      </c>
      <c r="B7" s="274" t="s">
        <v>446</v>
      </c>
      <c r="C7" s="274"/>
      <c r="D7" s="274"/>
      <c r="E7" s="274"/>
      <c r="F7" s="45"/>
      <c r="G7" s="9" t="s">
        <v>8</v>
      </c>
      <c r="H7" s="209"/>
    </row>
    <row r="8" spans="1:8" ht="20.100000000000001" customHeight="1">
      <c r="A8" s="43" t="s">
        <v>16</v>
      </c>
      <c r="B8" s="274" t="s">
        <v>447</v>
      </c>
      <c r="C8" s="274"/>
      <c r="D8" s="274"/>
      <c r="E8" s="274"/>
      <c r="F8" s="45"/>
      <c r="G8" s="9" t="s">
        <v>10</v>
      </c>
      <c r="H8" s="209" t="s">
        <v>455</v>
      </c>
    </row>
    <row r="9" spans="1:8" ht="20.100000000000001" customHeight="1">
      <c r="A9" s="43" t="s">
        <v>449</v>
      </c>
      <c r="B9" s="274" t="s">
        <v>448</v>
      </c>
      <c r="C9" s="274"/>
      <c r="D9" s="274"/>
      <c r="E9" s="274"/>
      <c r="F9" s="274" t="s">
        <v>129</v>
      </c>
      <c r="G9" s="291"/>
      <c r="H9" s="8"/>
    </row>
    <row r="10" spans="1:8" ht="20.100000000000001" customHeight="1">
      <c r="A10" s="43" t="s">
        <v>21</v>
      </c>
      <c r="B10" s="274" t="s">
        <v>450</v>
      </c>
      <c r="C10" s="274"/>
      <c r="D10" s="274"/>
      <c r="E10" s="274"/>
      <c r="F10" s="274" t="s">
        <v>130</v>
      </c>
      <c r="G10" s="275"/>
      <c r="H10" s="8"/>
    </row>
    <row r="11" spans="1:8" ht="20.100000000000001" customHeight="1">
      <c r="A11" s="43" t="s">
        <v>92</v>
      </c>
      <c r="B11" s="274">
        <v>189</v>
      </c>
      <c r="C11" s="274"/>
      <c r="D11" s="274"/>
      <c r="E11" s="274"/>
      <c r="F11" s="44"/>
      <c r="G11" s="44"/>
      <c r="H11" s="44"/>
    </row>
    <row r="12" spans="1:8" ht="20.100000000000001" customHeight="1">
      <c r="A12" s="39" t="s">
        <v>11</v>
      </c>
      <c r="B12" s="274" t="s">
        <v>451</v>
      </c>
      <c r="C12" s="274"/>
      <c r="D12" s="274"/>
      <c r="E12" s="274"/>
      <c r="F12" s="41"/>
      <c r="G12" s="41"/>
      <c r="H12" s="41"/>
    </row>
    <row r="13" spans="1:8" ht="20.100000000000001" customHeight="1">
      <c r="A13" s="43" t="s">
        <v>12</v>
      </c>
      <c r="B13" s="274" t="s">
        <v>452</v>
      </c>
      <c r="C13" s="274"/>
      <c r="D13" s="274"/>
      <c r="E13" s="274"/>
      <c r="F13" s="44"/>
      <c r="G13" s="44"/>
      <c r="H13" s="44"/>
    </row>
    <row r="14" spans="1:8" ht="20.100000000000001" customHeight="1">
      <c r="A14" s="39" t="s">
        <v>13</v>
      </c>
      <c r="B14" s="274" t="s">
        <v>453</v>
      </c>
      <c r="C14" s="274"/>
      <c r="D14" s="274"/>
      <c r="E14" s="274"/>
      <c r="F14" s="41"/>
      <c r="G14" s="41"/>
      <c r="H14" s="41"/>
    </row>
    <row r="15" spans="1:8" ht="19.5" customHeight="1">
      <c r="A15" s="42"/>
      <c r="B15" s="3"/>
      <c r="C15" s="3"/>
      <c r="D15" s="3"/>
      <c r="E15" s="3"/>
      <c r="F15" s="3"/>
      <c r="G15" s="3"/>
      <c r="H15" s="3"/>
    </row>
    <row r="16" spans="1:8" ht="19.5" customHeight="1">
      <c r="A16" s="288" t="s">
        <v>150</v>
      </c>
      <c r="B16" s="288"/>
      <c r="C16" s="288"/>
      <c r="D16" s="288"/>
      <c r="E16" s="288"/>
      <c r="F16" s="288"/>
      <c r="G16" s="288"/>
      <c r="H16" s="288"/>
    </row>
    <row r="17" spans="1:8" ht="23.25" customHeight="1">
      <c r="A17" s="288" t="s">
        <v>515</v>
      </c>
      <c r="B17" s="288"/>
      <c r="C17" s="288"/>
      <c r="D17" s="288"/>
      <c r="E17" s="288"/>
      <c r="F17" s="288"/>
      <c r="G17" s="288"/>
      <c r="H17" s="288"/>
    </row>
    <row r="18" spans="1:8">
      <c r="A18" s="288" t="s">
        <v>405</v>
      </c>
      <c r="B18" s="288"/>
      <c r="C18" s="288"/>
      <c r="D18" s="288"/>
      <c r="E18" s="288"/>
      <c r="F18" s="288"/>
      <c r="G18" s="288"/>
      <c r="H18" s="288"/>
    </row>
    <row r="19" spans="1:8">
      <c r="A19" s="288" t="s">
        <v>136</v>
      </c>
      <c r="B19" s="288"/>
      <c r="C19" s="288"/>
      <c r="D19" s="288"/>
      <c r="E19" s="288"/>
      <c r="F19" s="288"/>
      <c r="G19" s="288"/>
      <c r="H19" s="288"/>
    </row>
    <row r="20" spans="1:8" ht="22.5" customHeight="1">
      <c r="B20" s="15"/>
      <c r="C20" s="15"/>
      <c r="D20" s="15"/>
      <c r="E20" s="15"/>
      <c r="F20" s="15"/>
      <c r="G20" s="15"/>
      <c r="H20" s="4" t="s">
        <v>372</v>
      </c>
    </row>
    <row r="21" spans="1:8" ht="37.5" customHeight="1">
      <c r="A21" s="304" t="s">
        <v>172</v>
      </c>
      <c r="B21" s="289" t="s">
        <v>18</v>
      </c>
      <c r="C21" s="289" t="s">
        <v>149</v>
      </c>
      <c r="D21" s="289"/>
      <c r="E21" s="290" t="s">
        <v>408</v>
      </c>
      <c r="F21" s="290"/>
      <c r="G21" s="290"/>
      <c r="H21" s="290"/>
    </row>
    <row r="22" spans="1:8" ht="36" customHeight="1">
      <c r="A22" s="304"/>
      <c r="B22" s="289"/>
      <c r="C22" s="7" t="s">
        <v>406</v>
      </c>
      <c r="D22" s="7" t="s">
        <v>407</v>
      </c>
      <c r="E22" s="38" t="s">
        <v>161</v>
      </c>
      <c r="F22" s="38" t="s">
        <v>155</v>
      </c>
      <c r="G22" s="38" t="s">
        <v>167</v>
      </c>
      <c r="H22" s="38" t="s">
        <v>168</v>
      </c>
    </row>
    <row r="23" spans="1:8" ht="19.5" thickBot="1">
      <c r="A23" s="6">
        <v>1</v>
      </c>
      <c r="B23" s="7">
        <v>2</v>
      </c>
      <c r="C23" s="6">
        <v>3</v>
      </c>
      <c r="D23" s="7">
        <v>4</v>
      </c>
      <c r="E23" s="6">
        <v>5</v>
      </c>
      <c r="F23" s="7">
        <v>6</v>
      </c>
      <c r="G23" s="6">
        <v>7</v>
      </c>
      <c r="H23" s="7">
        <v>8</v>
      </c>
    </row>
    <row r="24" spans="1:8" s="5" customFormat="1" ht="19.5" thickBot="1">
      <c r="A24" s="282" t="s">
        <v>85</v>
      </c>
      <c r="B24" s="283"/>
      <c r="C24" s="283"/>
      <c r="D24" s="283"/>
      <c r="E24" s="283"/>
      <c r="F24" s="283"/>
      <c r="G24" s="283"/>
      <c r="H24" s="284"/>
    </row>
    <row r="25" spans="1:8" s="5" customFormat="1" ht="20.100000000000001" customHeight="1">
      <c r="A25" s="50" t="s">
        <v>137</v>
      </c>
      <c r="B25" s="49">
        <v>1000</v>
      </c>
      <c r="C25" s="243">
        <f>'I. Фін результат'!C8</f>
        <v>13824</v>
      </c>
      <c r="D25" s="243">
        <f>'I. Фін результат'!D8</f>
        <v>18172</v>
      </c>
      <c r="E25" s="243">
        <f>'I. Фін результат'!E8</f>
        <v>18970</v>
      </c>
      <c r="F25" s="243">
        <f>'I. Фін результат'!F8</f>
        <v>18172</v>
      </c>
      <c r="G25" s="243">
        <f>F25-E25</f>
        <v>-798</v>
      </c>
      <c r="H25" s="243">
        <f>(F25/E25)*100</f>
        <v>95.793357933579344</v>
      </c>
    </row>
    <row r="26" spans="1:8" s="5" customFormat="1" ht="20.100000000000001" customHeight="1">
      <c r="A26" s="46" t="s">
        <v>122</v>
      </c>
      <c r="B26" s="7">
        <v>1010</v>
      </c>
      <c r="C26" s="243">
        <f>'I. Фін результат'!C9</f>
        <v>-13888</v>
      </c>
      <c r="D26" s="243">
        <f>'I. Фін результат'!D9</f>
        <v>-16752</v>
      </c>
      <c r="E26" s="243">
        <f>'I. Фін результат'!E9</f>
        <v>-16690</v>
      </c>
      <c r="F26" s="243">
        <f>'I. Фін результат'!F9</f>
        <v>-16752</v>
      </c>
      <c r="G26" s="244">
        <f>F26-E26</f>
        <v>-62</v>
      </c>
      <c r="H26" s="243">
        <f t="shared" ref="H26:H71" si="0">(F26/E26)*100</f>
        <v>100.37147992810065</v>
      </c>
    </row>
    <row r="27" spans="1:8" s="5" customFormat="1" ht="20.100000000000001" customHeight="1">
      <c r="A27" s="56" t="s">
        <v>162</v>
      </c>
      <c r="B27" s="57">
        <v>1020</v>
      </c>
      <c r="C27" s="245">
        <f>SUM(C25:C26)</f>
        <v>-64</v>
      </c>
      <c r="D27" s="245">
        <f>SUM(D25:D26)</f>
        <v>1420</v>
      </c>
      <c r="E27" s="245">
        <f>SUM(E25:E26)</f>
        <v>2280</v>
      </c>
      <c r="F27" s="245">
        <f>SUM(F25:F26)</f>
        <v>1420</v>
      </c>
      <c r="G27" s="245">
        <f t="shared" ref="G27:G71" si="1">F27-E27</f>
        <v>-860</v>
      </c>
      <c r="H27" s="240">
        <f t="shared" si="0"/>
        <v>62.280701754385973</v>
      </c>
    </row>
    <row r="28" spans="1:8" s="5" customFormat="1" ht="20.100000000000001" customHeight="1">
      <c r="A28" s="58" t="s">
        <v>144</v>
      </c>
      <c r="B28" s="59">
        <v>1030</v>
      </c>
      <c r="C28" s="237">
        <f>'I. Фін результат'!C19</f>
        <v>-2275</v>
      </c>
      <c r="D28" s="237">
        <f>'I. Фін результат'!D19</f>
        <v>-3236</v>
      </c>
      <c r="E28" s="237">
        <f>'I. Фін результат'!E19</f>
        <v>-2051</v>
      </c>
      <c r="F28" s="237">
        <f>'I. Фін результат'!F19</f>
        <v>-3236</v>
      </c>
      <c r="G28" s="246">
        <f t="shared" si="1"/>
        <v>-1185</v>
      </c>
      <c r="H28" s="237">
        <f t="shared" si="0"/>
        <v>157.77669429546563</v>
      </c>
    </row>
    <row r="29" spans="1:8" s="5" customFormat="1" ht="20.100000000000001" customHeight="1">
      <c r="A29" s="61" t="s">
        <v>93</v>
      </c>
      <c r="B29" s="59">
        <v>1031</v>
      </c>
      <c r="C29" s="237" t="str">
        <f>'I. Фін результат'!C20</f>
        <v>(    )</v>
      </c>
      <c r="D29" s="237">
        <f>'I. Фін результат'!D20</f>
        <v>-35</v>
      </c>
      <c r="E29" s="237" t="str">
        <f>'I. Фін результат'!E20</f>
        <v>(    )</v>
      </c>
      <c r="F29" s="237">
        <f>'I. Фін результат'!F20</f>
        <v>-35</v>
      </c>
      <c r="G29" s="247" t="e">
        <f t="shared" si="1"/>
        <v>#VALUE!</v>
      </c>
      <c r="H29" s="241" t="e">
        <f t="shared" si="0"/>
        <v>#VALUE!</v>
      </c>
    </row>
    <row r="30" spans="1:8" s="5" customFormat="1" ht="20.100000000000001" customHeight="1">
      <c r="A30" s="61" t="s">
        <v>138</v>
      </c>
      <c r="B30" s="59">
        <v>1032</v>
      </c>
      <c r="C30" s="237" t="str">
        <f>'I. Фін результат'!C21</f>
        <v>(    )</v>
      </c>
      <c r="D30" s="237">
        <f>'I. Фін результат'!D21</f>
        <v>-15</v>
      </c>
      <c r="E30" s="237" t="str">
        <f>'I. Фін результат'!E21</f>
        <v>(    )</v>
      </c>
      <c r="F30" s="237">
        <f>'I. Фін результат'!F21</f>
        <v>-15</v>
      </c>
      <c r="G30" s="247" t="e">
        <f t="shared" si="1"/>
        <v>#VALUE!</v>
      </c>
      <c r="H30" s="241" t="e">
        <f t="shared" si="0"/>
        <v>#VALUE!</v>
      </c>
    </row>
    <row r="31" spans="1:8" s="5" customFormat="1" ht="20.100000000000001" customHeight="1">
      <c r="A31" s="61" t="s">
        <v>58</v>
      </c>
      <c r="B31" s="59">
        <v>1033</v>
      </c>
      <c r="C31" s="237">
        <f>'I. Фін результат'!C22</f>
        <v>-40</v>
      </c>
      <c r="D31" s="237" t="str">
        <f>'I. Фін результат'!D22</f>
        <v>(    )</v>
      </c>
      <c r="E31" s="237" t="str">
        <f>'I. Фін результат'!E22</f>
        <v>(    )</v>
      </c>
      <c r="F31" s="237" t="str">
        <f>'I. Фін результат'!F22</f>
        <v>(    )</v>
      </c>
      <c r="G31" s="247" t="e">
        <f t="shared" si="1"/>
        <v>#VALUE!</v>
      </c>
      <c r="H31" s="241" t="e">
        <f t="shared" si="0"/>
        <v>#VALUE!</v>
      </c>
    </row>
    <row r="32" spans="1:8" s="5" customFormat="1" ht="20.100000000000001" customHeight="1">
      <c r="A32" s="61" t="s">
        <v>22</v>
      </c>
      <c r="B32" s="59">
        <v>1034</v>
      </c>
      <c r="C32" s="237">
        <f>'I. Фін результат'!C23</f>
        <v>-6</v>
      </c>
      <c r="D32" s="237">
        <f>'I. Фін результат'!D23</f>
        <v>-5</v>
      </c>
      <c r="E32" s="237">
        <f>'I. Фін результат'!E23</f>
        <v>-7</v>
      </c>
      <c r="F32" s="237">
        <f>'I. Фін результат'!F23</f>
        <v>-5</v>
      </c>
      <c r="G32" s="246">
        <f t="shared" si="1"/>
        <v>2</v>
      </c>
      <c r="H32" s="237">
        <f t="shared" si="0"/>
        <v>71.428571428571431</v>
      </c>
    </row>
    <row r="33" spans="1:8" s="5" customFormat="1" ht="20.100000000000001" customHeight="1">
      <c r="A33" s="61" t="s">
        <v>23</v>
      </c>
      <c r="B33" s="59">
        <v>1035</v>
      </c>
      <c r="C33" s="237">
        <f>'I. Фін результат'!C24</f>
        <v>-31</v>
      </c>
      <c r="D33" s="237">
        <f>'I. Фін результат'!D24</f>
        <v>-138</v>
      </c>
      <c r="E33" s="237">
        <f>'I. Фін результат'!E24</f>
        <v>-52</v>
      </c>
      <c r="F33" s="237">
        <f>'I. Фін результат'!F24</f>
        <v>-138</v>
      </c>
      <c r="G33" s="246">
        <f t="shared" si="1"/>
        <v>-86</v>
      </c>
      <c r="H33" s="237">
        <f t="shared" si="0"/>
        <v>265.38461538461536</v>
      </c>
    </row>
    <row r="34" spans="1:8" s="5" customFormat="1" ht="20.100000000000001" customHeight="1">
      <c r="A34" s="58" t="s">
        <v>111</v>
      </c>
      <c r="B34" s="57">
        <v>1060</v>
      </c>
      <c r="C34" s="237">
        <f>'I. Фін результат'!C42</f>
        <v>-5</v>
      </c>
      <c r="D34" s="237">
        <f>'I. Фін результат'!D42</f>
        <v>-17</v>
      </c>
      <c r="E34" s="237">
        <f>'I. Фін результат'!E42</f>
        <v>-16</v>
      </c>
      <c r="F34" s="237">
        <f>'I. Фін результат'!F42</f>
        <v>-17</v>
      </c>
      <c r="G34" s="246">
        <f t="shared" si="1"/>
        <v>-1</v>
      </c>
      <c r="H34" s="237">
        <f t="shared" si="0"/>
        <v>106.25</v>
      </c>
    </row>
    <row r="35" spans="1:8" s="5" customFormat="1" ht="20.100000000000001" customHeight="1">
      <c r="A35" s="61" t="s">
        <v>208</v>
      </c>
      <c r="B35" s="59">
        <v>1070</v>
      </c>
      <c r="C35" s="237">
        <f>'I. Фін результат'!C50</f>
        <v>2825</v>
      </c>
      <c r="D35" s="237">
        <f>'I. Фін результат'!D50</f>
        <v>2426</v>
      </c>
      <c r="E35" s="237">
        <f>'I. Фін результат'!E50</f>
        <v>0</v>
      </c>
      <c r="F35" s="237">
        <f>'I. Фін результат'!F50</f>
        <v>2426</v>
      </c>
      <c r="G35" s="246">
        <f t="shared" si="1"/>
        <v>2426</v>
      </c>
      <c r="H35" s="241" t="e">
        <f t="shared" si="0"/>
        <v>#DIV/0!</v>
      </c>
    </row>
    <row r="36" spans="1:8" s="5" customFormat="1" ht="20.100000000000001" customHeight="1">
      <c r="A36" s="61" t="s">
        <v>142</v>
      </c>
      <c r="B36" s="59">
        <v>1071</v>
      </c>
      <c r="C36" s="237">
        <f>'I. Фін результат'!C51</f>
        <v>0</v>
      </c>
      <c r="D36" s="237">
        <f>'I. Фін результат'!D51</f>
        <v>0</v>
      </c>
      <c r="E36" s="237">
        <f>'I. Фін результат'!E51</f>
        <v>0</v>
      </c>
      <c r="F36" s="237">
        <f>'I. Фін результат'!F51</f>
        <v>0</v>
      </c>
      <c r="G36" s="246">
        <f t="shared" si="1"/>
        <v>0</v>
      </c>
      <c r="H36" s="241" t="e">
        <f t="shared" si="0"/>
        <v>#DIV/0!</v>
      </c>
    </row>
    <row r="37" spans="1:8" s="5" customFormat="1" ht="20.100000000000001" customHeight="1">
      <c r="A37" s="61" t="s">
        <v>209</v>
      </c>
      <c r="B37" s="59">
        <v>1072</v>
      </c>
      <c r="C37" s="237">
        <f>'I. Фін результат'!C52</f>
        <v>0</v>
      </c>
      <c r="D37" s="237">
        <f>'I. Фін результат'!D52</f>
        <v>0</v>
      </c>
      <c r="E37" s="237">
        <f>'I. Фін результат'!E52</f>
        <v>0</v>
      </c>
      <c r="F37" s="237">
        <f>'I. Фін результат'!F52</f>
        <v>0</v>
      </c>
      <c r="G37" s="246">
        <f t="shared" si="1"/>
        <v>0</v>
      </c>
      <c r="H37" s="241" t="e">
        <f t="shared" si="0"/>
        <v>#DIV/0!</v>
      </c>
    </row>
    <row r="38" spans="1:8" s="5" customFormat="1" ht="20.100000000000001" customHeight="1">
      <c r="A38" s="62" t="s">
        <v>210</v>
      </c>
      <c r="B38" s="59">
        <v>1080</v>
      </c>
      <c r="C38" s="237">
        <f>'I. Фін результат'!C54</f>
        <v>-175</v>
      </c>
      <c r="D38" s="237">
        <f>'I. Фін результат'!D54</f>
        <v>-717</v>
      </c>
      <c r="E38" s="237">
        <f>'I. Фін результат'!E54</f>
        <v>-174</v>
      </c>
      <c r="F38" s="237">
        <f>'I. Фін результат'!F54</f>
        <v>-717</v>
      </c>
      <c r="G38" s="246">
        <f t="shared" si="1"/>
        <v>-543</v>
      </c>
      <c r="H38" s="237">
        <f t="shared" si="0"/>
        <v>412.06896551724139</v>
      </c>
    </row>
    <row r="39" spans="1:8" s="5" customFormat="1" ht="20.100000000000001" customHeight="1">
      <c r="A39" s="61" t="s">
        <v>142</v>
      </c>
      <c r="B39" s="59">
        <v>1081</v>
      </c>
      <c r="C39" s="237">
        <f>'I. Фін результат'!C55</f>
        <v>0</v>
      </c>
      <c r="D39" s="237">
        <f>'I. Фін результат'!D55</f>
        <v>-5</v>
      </c>
      <c r="E39" s="237">
        <f>'I. Фін результат'!E55</f>
        <v>0</v>
      </c>
      <c r="F39" s="237">
        <f>'I. Фін результат'!F55</f>
        <v>-5</v>
      </c>
      <c r="G39" s="246">
        <f t="shared" si="1"/>
        <v>-5</v>
      </c>
      <c r="H39" s="241" t="e">
        <f t="shared" si="0"/>
        <v>#DIV/0!</v>
      </c>
    </row>
    <row r="40" spans="1:8" s="5" customFormat="1" ht="20.100000000000001" customHeight="1">
      <c r="A40" s="61" t="s">
        <v>211</v>
      </c>
      <c r="B40" s="59">
        <v>1082</v>
      </c>
      <c r="C40" s="237">
        <f>'I. Фін результат'!C56</f>
        <v>-2</v>
      </c>
      <c r="D40" s="237">
        <f>'I. Фін результат'!D56</f>
        <v>-28</v>
      </c>
      <c r="E40" s="237">
        <f>'I. Фін результат'!E56</f>
        <v>-4</v>
      </c>
      <c r="F40" s="237">
        <f>'I. Фін результат'!F56</f>
        <v>-28</v>
      </c>
      <c r="G40" s="246">
        <f t="shared" si="1"/>
        <v>-24</v>
      </c>
      <c r="H40" s="237">
        <f t="shared" si="0"/>
        <v>700</v>
      </c>
    </row>
    <row r="41" spans="1:8" s="5" customFormat="1" ht="20.100000000000001" customHeight="1">
      <c r="A41" s="63" t="s">
        <v>4</v>
      </c>
      <c r="B41" s="57">
        <v>1100</v>
      </c>
      <c r="C41" s="245">
        <f>SUM(C27,C28,C34,C35,C38)</f>
        <v>306</v>
      </c>
      <c r="D41" s="245">
        <f>SUM(D27,D28,D34,D35,D38)</f>
        <v>-124</v>
      </c>
      <c r="E41" s="245">
        <f>SUM(E27,E28,E34,E35,E38)</f>
        <v>39</v>
      </c>
      <c r="F41" s="245">
        <f>SUM(F27,F28,F34,F35,F38)</f>
        <v>-124</v>
      </c>
      <c r="G41" s="245">
        <f t="shared" si="1"/>
        <v>-163</v>
      </c>
      <c r="H41" s="240">
        <f t="shared" si="0"/>
        <v>-317.94871794871796</v>
      </c>
    </row>
    <row r="42" spans="1:8" s="5" customFormat="1" ht="20.100000000000001" customHeight="1">
      <c r="A42" s="64" t="s">
        <v>112</v>
      </c>
      <c r="B42" s="57">
        <v>1310</v>
      </c>
      <c r="C42" s="245">
        <f>'I. Фін результат'!C90</f>
        <v>2458</v>
      </c>
      <c r="D42" s="245">
        <f>'I. Фін результат'!D90</f>
        <v>1350</v>
      </c>
      <c r="E42" s="245">
        <f>'I. Фін результат'!E90</f>
        <v>2443</v>
      </c>
      <c r="F42" s="245">
        <f>'I. Фін результат'!F90</f>
        <v>1350</v>
      </c>
      <c r="G42" s="245">
        <f t="shared" si="1"/>
        <v>-1093</v>
      </c>
      <c r="H42" s="240">
        <f t="shared" si="0"/>
        <v>55.259926320098238</v>
      </c>
    </row>
    <row r="43" spans="1:8" s="5" customFormat="1">
      <c r="A43" s="64" t="s">
        <v>146</v>
      </c>
      <c r="B43" s="57">
        <v>5010</v>
      </c>
      <c r="C43" s="245">
        <f>(C42/C25)*100</f>
        <v>17.780671296296298</v>
      </c>
      <c r="D43" s="245">
        <f>(D42/D25)*100</f>
        <v>7.429011666299802</v>
      </c>
      <c r="E43" s="245">
        <f>(E42/E25)*100</f>
        <v>12.878228782287824</v>
      </c>
      <c r="F43" s="245">
        <f>(F42/F25)*100</f>
        <v>7.429011666299802</v>
      </c>
      <c r="G43" s="245">
        <f t="shared" si="1"/>
        <v>-5.4492171159880218</v>
      </c>
      <c r="H43" s="240">
        <f t="shared" si="0"/>
        <v>57.686594887313646</v>
      </c>
    </row>
    <row r="44" spans="1:8" s="5" customFormat="1" ht="20.100000000000001" customHeight="1">
      <c r="A44" s="61" t="s">
        <v>212</v>
      </c>
      <c r="B44" s="59">
        <v>1110</v>
      </c>
      <c r="C44" s="237">
        <f>'I. Фін результат'!C62</f>
        <v>0</v>
      </c>
      <c r="D44" s="237">
        <f>'I. Фін результат'!D62</f>
        <v>153</v>
      </c>
      <c r="E44" s="237">
        <f>'I. Фін результат'!E62</f>
        <v>0</v>
      </c>
      <c r="F44" s="237">
        <f>'I. Фін результат'!F62</f>
        <v>153</v>
      </c>
      <c r="G44" s="246">
        <f t="shared" si="1"/>
        <v>153</v>
      </c>
      <c r="H44" s="241" t="e">
        <f t="shared" si="0"/>
        <v>#DIV/0!</v>
      </c>
    </row>
    <row r="45" spans="1:8" s="5" customFormat="1">
      <c r="A45" s="61" t="s">
        <v>213</v>
      </c>
      <c r="B45" s="59">
        <v>1120</v>
      </c>
      <c r="C45" s="237" t="str">
        <f>'I. Фін результат'!C63</f>
        <v>(    )</v>
      </c>
      <c r="D45" s="237" t="str">
        <f>'I. Фін результат'!D63</f>
        <v>(    )</v>
      </c>
      <c r="E45" s="237" t="str">
        <f>'I. Фін результат'!E63</f>
        <v>(    )</v>
      </c>
      <c r="F45" s="237" t="str">
        <f>'I. Фін результат'!F63</f>
        <v>(    )</v>
      </c>
      <c r="G45" s="247" t="e">
        <f t="shared" si="1"/>
        <v>#VALUE!</v>
      </c>
      <c r="H45" s="241" t="e">
        <f t="shared" si="0"/>
        <v>#VALUE!</v>
      </c>
    </row>
    <row r="46" spans="1:8" s="5" customFormat="1" ht="20.100000000000001" customHeight="1">
      <c r="A46" s="61" t="s">
        <v>214</v>
      </c>
      <c r="B46" s="59">
        <v>1130</v>
      </c>
      <c r="C46" s="271">
        <f>'I. Фін результат'!C64</f>
        <v>137</v>
      </c>
      <c r="D46" s="237">
        <f>'I. Фін результат'!D64</f>
        <v>0</v>
      </c>
      <c r="E46" s="237">
        <f>'I. Фін результат'!E64</f>
        <v>42</v>
      </c>
      <c r="F46" s="237">
        <f>'I. Фін результат'!F64</f>
        <v>0</v>
      </c>
      <c r="G46" s="246">
        <f t="shared" si="1"/>
        <v>-42</v>
      </c>
      <c r="H46" s="237">
        <f t="shared" si="0"/>
        <v>0</v>
      </c>
    </row>
    <row r="47" spans="1:8" s="5" customFormat="1" ht="20.100000000000001" customHeight="1">
      <c r="A47" s="61" t="s">
        <v>215</v>
      </c>
      <c r="B47" s="59">
        <v>1140</v>
      </c>
      <c r="C47" s="237">
        <f>'I. Фін результат'!C65</f>
        <v>-28</v>
      </c>
      <c r="D47" s="237">
        <f>'I. Фін результат'!D65</f>
        <v>-5</v>
      </c>
      <c r="E47" s="237" t="str">
        <f>'I. Фін результат'!E65</f>
        <v>(    )</v>
      </c>
      <c r="F47" s="237">
        <f>'I. Фін результат'!F65</f>
        <v>-5</v>
      </c>
      <c r="G47" s="247" t="e">
        <f t="shared" si="1"/>
        <v>#VALUE!</v>
      </c>
      <c r="H47" s="241" t="e">
        <f t="shared" si="0"/>
        <v>#VALUE!</v>
      </c>
    </row>
    <row r="48" spans="1:8" s="5" customFormat="1" ht="20.100000000000001" customHeight="1">
      <c r="A48" s="61" t="s">
        <v>232</v>
      </c>
      <c r="B48" s="59">
        <v>1150</v>
      </c>
      <c r="C48" s="271">
        <f>'I. Фін результат'!C66</f>
        <v>0</v>
      </c>
      <c r="D48" s="237">
        <f>'I. Фін результат'!D66</f>
        <v>32</v>
      </c>
      <c r="E48" s="237">
        <f>'I. Фін результат'!E66</f>
        <v>0</v>
      </c>
      <c r="F48" s="237">
        <f>'I. Фін результат'!F66</f>
        <v>32</v>
      </c>
      <c r="G48" s="246">
        <f t="shared" si="1"/>
        <v>32</v>
      </c>
      <c r="H48" s="241" t="e">
        <f t="shared" si="0"/>
        <v>#DIV/0!</v>
      </c>
    </row>
    <row r="49" spans="1:8" s="5" customFormat="1" ht="20.100000000000001" customHeight="1">
      <c r="A49" s="61" t="s">
        <v>142</v>
      </c>
      <c r="B49" s="59">
        <v>1151</v>
      </c>
      <c r="C49" s="237">
        <f>'I. Фін результат'!C67</f>
        <v>0</v>
      </c>
      <c r="D49" s="237">
        <f>'I. Фін результат'!D67</f>
        <v>0</v>
      </c>
      <c r="E49" s="237">
        <f>'I. Фін результат'!E67</f>
        <v>0</v>
      </c>
      <c r="F49" s="237">
        <f>'I. Фін результат'!F67</f>
        <v>0</v>
      </c>
      <c r="G49" s="246">
        <f t="shared" si="1"/>
        <v>0</v>
      </c>
      <c r="H49" s="241" t="e">
        <f t="shared" si="0"/>
        <v>#DIV/0!</v>
      </c>
    </row>
    <row r="50" spans="1:8" s="5" customFormat="1" ht="20.100000000000001" customHeight="1">
      <c r="A50" s="61" t="s">
        <v>233</v>
      </c>
      <c r="B50" s="59">
        <v>1160</v>
      </c>
      <c r="C50" s="237">
        <f>'I. Фін результат'!C69</f>
        <v>0</v>
      </c>
      <c r="D50" s="237">
        <f>'I. Фін результат'!D69</f>
        <v>0</v>
      </c>
      <c r="E50" s="237">
        <f>'I. Фін результат'!E69</f>
        <v>0</v>
      </c>
      <c r="F50" s="237">
        <f>'I. Фін результат'!F69</f>
        <v>0</v>
      </c>
      <c r="G50" s="246">
        <f t="shared" si="1"/>
        <v>0</v>
      </c>
      <c r="H50" s="241" t="e">
        <f t="shared" si="0"/>
        <v>#DIV/0!</v>
      </c>
    </row>
    <row r="51" spans="1:8" s="5" customFormat="1" ht="20.100000000000001" customHeight="1">
      <c r="A51" s="61" t="s">
        <v>142</v>
      </c>
      <c r="B51" s="59">
        <v>1161</v>
      </c>
      <c r="C51" s="237" t="str">
        <f>'I. Фін результат'!C70</f>
        <v>(    )</v>
      </c>
      <c r="D51" s="237" t="str">
        <f>'I. Фін результат'!D70</f>
        <v>(    )</v>
      </c>
      <c r="E51" s="237" t="str">
        <f>'I. Фін результат'!E70</f>
        <v>(    )</v>
      </c>
      <c r="F51" s="237" t="str">
        <f>'I. Фін результат'!F70</f>
        <v>(    )</v>
      </c>
      <c r="G51" s="247" t="e">
        <f t="shared" si="1"/>
        <v>#VALUE!</v>
      </c>
      <c r="H51" s="241" t="e">
        <f t="shared" si="0"/>
        <v>#VALUE!</v>
      </c>
    </row>
    <row r="52" spans="1:8" s="5" customFormat="1" ht="20.100000000000001" customHeight="1">
      <c r="A52" s="64" t="s">
        <v>84</v>
      </c>
      <c r="B52" s="65">
        <v>1170</v>
      </c>
      <c r="C52" s="245">
        <f>SUM(C41,C44:C48,C50)</f>
        <v>415</v>
      </c>
      <c r="D52" s="245">
        <f>SUM(D41,D44:D48,D50)</f>
        <v>56</v>
      </c>
      <c r="E52" s="245">
        <f>SUM(E41,E44:E48,E50)</f>
        <v>81</v>
      </c>
      <c r="F52" s="245">
        <f>SUM(F41,F44:F48,F50)</f>
        <v>56</v>
      </c>
      <c r="G52" s="245">
        <f t="shared" si="1"/>
        <v>-25</v>
      </c>
      <c r="H52" s="240">
        <f t="shared" si="0"/>
        <v>69.135802469135797</v>
      </c>
    </row>
    <row r="53" spans="1:8" s="5" customFormat="1" ht="20.100000000000001" customHeight="1">
      <c r="A53" s="61" t="s">
        <v>225</v>
      </c>
      <c r="B53" s="57">
        <v>1180</v>
      </c>
      <c r="C53" s="237"/>
      <c r="D53" s="271">
        <v>-1</v>
      </c>
      <c r="E53" s="271">
        <v>-15</v>
      </c>
      <c r="F53" s="271">
        <v>-1</v>
      </c>
      <c r="G53" s="246">
        <f t="shared" si="1"/>
        <v>14</v>
      </c>
      <c r="H53" s="237">
        <f t="shared" si="0"/>
        <v>6.666666666666667</v>
      </c>
    </row>
    <row r="54" spans="1:8" s="5" customFormat="1" ht="20.100000000000001" customHeight="1">
      <c r="A54" s="61" t="s">
        <v>226</v>
      </c>
      <c r="B54" s="57">
        <v>1181</v>
      </c>
      <c r="C54" s="237"/>
      <c r="D54" s="237"/>
      <c r="E54" s="237"/>
      <c r="F54" s="237"/>
      <c r="G54" s="246">
        <f t="shared" si="1"/>
        <v>0</v>
      </c>
      <c r="H54" s="241" t="e">
        <f t="shared" si="0"/>
        <v>#DIV/0!</v>
      </c>
    </row>
    <row r="55" spans="1:8" s="5" customFormat="1" ht="20.100000000000001" customHeight="1">
      <c r="A55" s="61" t="s">
        <v>227</v>
      </c>
      <c r="B55" s="59">
        <v>1190</v>
      </c>
      <c r="C55" s="237"/>
      <c r="D55" s="237"/>
      <c r="E55" s="237"/>
      <c r="F55" s="237"/>
      <c r="G55" s="246">
        <f t="shared" si="1"/>
        <v>0</v>
      </c>
      <c r="H55" s="241" t="e">
        <f t="shared" si="0"/>
        <v>#DIV/0!</v>
      </c>
    </row>
    <row r="56" spans="1:8" s="5" customFormat="1" ht="20.100000000000001" customHeight="1">
      <c r="A56" s="61" t="s">
        <v>228</v>
      </c>
      <c r="B56" s="66">
        <v>1191</v>
      </c>
      <c r="C56" s="237"/>
      <c r="D56" s="237"/>
      <c r="E56" s="237"/>
      <c r="F56" s="237"/>
      <c r="G56" s="246">
        <f t="shared" si="1"/>
        <v>0</v>
      </c>
      <c r="H56" s="241" t="e">
        <f t="shared" si="0"/>
        <v>#DIV/0!</v>
      </c>
    </row>
    <row r="57" spans="1:8" s="5" customFormat="1" ht="20.100000000000001" customHeight="1">
      <c r="A57" s="63" t="s">
        <v>264</v>
      </c>
      <c r="B57" s="59">
        <v>1200</v>
      </c>
      <c r="C57" s="272">
        <f>SUM(C52:C56)</f>
        <v>415</v>
      </c>
      <c r="D57" s="272">
        <f>SUM(D52:D56)</f>
        <v>55</v>
      </c>
      <c r="E57" s="272">
        <f>SUM(E52:E56)</f>
        <v>66</v>
      </c>
      <c r="F57" s="272">
        <f>SUM(F52:F56)</f>
        <v>55</v>
      </c>
      <c r="G57" s="245">
        <f t="shared" si="1"/>
        <v>-11</v>
      </c>
      <c r="H57" s="240">
        <f t="shared" si="0"/>
        <v>83.333333333333343</v>
      </c>
    </row>
    <row r="58" spans="1:8" s="5" customFormat="1" ht="20.100000000000001" customHeight="1">
      <c r="A58" s="61" t="s">
        <v>364</v>
      </c>
      <c r="B58" s="66">
        <v>1201</v>
      </c>
      <c r="C58" s="237">
        <f>'I. Фін результат'!C78</f>
        <v>415</v>
      </c>
      <c r="D58" s="237">
        <f>'I. Фін результат'!D78</f>
        <v>55</v>
      </c>
      <c r="E58" s="237">
        <f>'I. Фін результат'!E78</f>
        <v>66</v>
      </c>
      <c r="F58" s="237">
        <f>'I. Фін результат'!F78</f>
        <v>55</v>
      </c>
      <c r="G58" s="246">
        <f t="shared" si="1"/>
        <v>-11</v>
      </c>
      <c r="H58" s="237">
        <f t="shared" si="0"/>
        <v>83.333333333333343</v>
      </c>
    </row>
    <row r="59" spans="1:8" s="5" customFormat="1" ht="20.100000000000001" customHeight="1">
      <c r="A59" s="61" t="s">
        <v>365</v>
      </c>
      <c r="B59" s="66">
        <v>1202</v>
      </c>
      <c r="C59" s="237" t="str">
        <f>'I. Фін результат'!C79</f>
        <v>(    )</v>
      </c>
      <c r="D59" s="237" t="str">
        <f>'I. Фін результат'!D79</f>
        <v>(    )</v>
      </c>
      <c r="E59" s="237" t="str">
        <f>'I. Фін результат'!E79</f>
        <v>(    )</v>
      </c>
      <c r="F59" s="237" t="str">
        <f>'I. Фін результат'!F79</f>
        <v>(    )</v>
      </c>
      <c r="G59" s="247" t="e">
        <f t="shared" si="1"/>
        <v>#VALUE!</v>
      </c>
      <c r="H59" s="241" t="e">
        <f t="shared" si="0"/>
        <v>#VALUE!</v>
      </c>
    </row>
    <row r="60" spans="1:8" s="5" customFormat="1" ht="20.100000000000001" customHeight="1">
      <c r="A60" s="63" t="s">
        <v>19</v>
      </c>
      <c r="B60" s="59">
        <v>1210</v>
      </c>
      <c r="C60" s="245">
        <f>SUM(C25,C35,C44,C46,C48,C54,C55)</f>
        <v>16786</v>
      </c>
      <c r="D60" s="245">
        <f>SUM(D25,D35,D44,D46,D48,D54,D55)</f>
        <v>20783</v>
      </c>
      <c r="E60" s="245">
        <f>SUM(E25,E35,E44,E46,E48,E54,E55)</f>
        <v>19012</v>
      </c>
      <c r="F60" s="245">
        <f>SUM(F25,F35,F44,F46,F48,F54,F55)</f>
        <v>20783</v>
      </c>
      <c r="G60" s="245">
        <f t="shared" si="1"/>
        <v>1771</v>
      </c>
      <c r="H60" s="240">
        <f t="shared" si="0"/>
        <v>109.31516936671575</v>
      </c>
    </row>
    <row r="61" spans="1:8" s="5" customFormat="1" ht="20.100000000000001" customHeight="1">
      <c r="A61" s="63" t="s">
        <v>99</v>
      </c>
      <c r="B61" s="59">
        <v>1220</v>
      </c>
      <c r="C61" s="245">
        <f>SUM(C26,C28,C34,C38,C45,C47,C50,C53,C56)</f>
        <v>-16371</v>
      </c>
      <c r="D61" s="245">
        <f>SUM(D26,D28,D34,D38,D45,D47,D50,D53,D56)</f>
        <v>-20728</v>
      </c>
      <c r="E61" s="245">
        <f>SUM(E26,E28,E34,E38,E45,E47,E50,E53,E56)</f>
        <v>-18946</v>
      </c>
      <c r="F61" s="245">
        <f>SUM(F26,F28,F34,F38,F45,F47,F50,F53,F56)</f>
        <v>-20728</v>
      </c>
      <c r="G61" s="245">
        <f t="shared" si="1"/>
        <v>-1782</v>
      </c>
      <c r="H61" s="240">
        <f t="shared" si="0"/>
        <v>109.40567929906049</v>
      </c>
    </row>
    <row r="62" spans="1:8" s="5" customFormat="1" ht="20.100000000000001" customHeight="1">
      <c r="A62" s="61" t="s">
        <v>160</v>
      </c>
      <c r="B62" s="59">
        <v>1230</v>
      </c>
      <c r="C62" s="237"/>
      <c r="D62" s="237"/>
      <c r="E62" s="237"/>
      <c r="F62" s="237"/>
      <c r="G62" s="246">
        <f t="shared" si="1"/>
        <v>0</v>
      </c>
      <c r="H62" s="241" t="e">
        <f t="shared" si="0"/>
        <v>#DIV/0!</v>
      </c>
    </row>
    <row r="63" spans="1:8" s="5" customFormat="1" ht="20.100000000000001" customHeight="1">
      <c r="A63" s="63" t="s">
        <v>148</v>
      </c>
      <c r="B63" s="59"/>
      <c r="C63" s="248"/>
      <c r="D63" s="249"/>
      <c r="E63" s="249"/>
      <c r="F63" s="249"/>
      <c r="G63" s="246">
        <f t="shared" si="1"/>
        <v>0</v>
      </c>
      <c r="H63" s="241" t="e">
        <f t="shared" si="0"/>
        <v>#DIV/0!</v>
      </c>
    </row>
    <row r="64" spans="1:8" s="5" customFormat="1" ht="20.100000000000001" customHeight="1">
      <c r="A64" s="61" t="s">
        <v>170</v>
      </c>
      <c r="B64" s="59">
        <v>1400</v>
      </c>
      <c r="C64" s="237">
        <f>'I. Фін результат'!C92</f>
        <v>3112</v>
      </c>
      <c r="D64" s="237">
        <f>'I. Фін результат'!D92</f>
        <v>3133</v>
      </c>
      <c r="E64" s="237">
        <f>'I. Фін результат'!E92</f>
        <v>4040</v>
      </c>
      <c r="F64" s="237">
        <f>'I. Фін результат'!F92</f>
        <v>3133</v>
      </c>
      <c r="G64" s="246">
        <f t="shared" si="1"/>
        <v>-907</v>
      </c>
      <c r="H64" s="237">
        <f t="shared" si="0"/>
        <v>77.549504950495049</v>
      </c>
    </row>
    <row r="65" spans="1:8" s="5" customFormat="1" ht="20.100000000000001" customHeight="1">
      <c r="A65" s="61" t="s">
        <v>171</v>
      </c>
      <c r="B65" s="67">
        <v>1401</v>
      </c>
      <c r="C65" s="237">
        <f>'I. Фін результат'!C93</f>
        <v>2586</v>
      </c>
      <c r="D65" s="237">
        <f>'I. Фін результат'!D93</f>
        <v>2571</v>
      </c>
      <c r="E65" s="237">
        <f>'I. Фін результат'!E93</f>
        <v>3110</v>
      </c>
      <c r="F65" s="237">
        <f>'I. Фін результат'!F93</f>
        <v>2571</v>
      </c>
      <c r="G65" s="246">
        <f t="shared" si="1"/>
        <v>-539</v>
      </c>
      <c r="H65" s="241">
        <f t="shared" si="0"/>
        <v>82.668810289389071</v>
      </c>
    </row>
    <row r="66" spans="1:8" s="5" customFormat="1" ht="20.100000000000001" customHeight="1">
      <c r="A66" s="61" t="s">
        <v>28</v>
      </c>
      <c r="B66" s="67">
        <v>1402</v>
      </c>
      <c r="C66" s="237">
        <f>'I. Фін результат'!C94</f>
        <v>526</v>
      </c>
      <c r="D66" s="237">
        <f>'I. Фін результат'!D94</f>
        <v>493</v>
      </c>
      <c r="E66" s="237">
        <f>'I. Фін результат'!E94</f>
        <v>930</v>
      </c>
      <c r="F66" s="237">
        <f>'I. Фін результат'!F94</f>
        <v>493</v>
      </c>
      <c r="G66" s="246">
        <f t="shared" si="1"/>
        <v>-437</v>
      </c>
      <c r="H66" s="241">
        <f t="shared" si="0"/>
        <v>53.010752688172047</v>
      </c>
    </row>
    <row r="67" spans="1:8" s="5" customFormat="1" ht="20.100000000000001" customHeight="1">
      <c r="A67" s="61" t="s">
        <v>5</v>
      </c>
      <c r="B67" s="68">
        <v>1410</v>
      </c>
      <c r="C67" s="237">
        <f>'I. Фін результат'!C95</f>
        <v>8066</v>
      </c>
      <c r="D67" s="237">
        <f>'I. Фін результат'!D95</f>
        <v>11899</v>
      </c>
      <c r="E67" s="237">
        <f>'I. Фін результат'!E95</f>
        <v>8540</v>
      </c>
      <c r="F67" s="237">
        <f>'I. Фін результат'!F95</f>
        <v>11899</v>
      </c>
      <c r="G67" s="246">
        <f t="shared" si="1"/>
        <v>3359</v>
      </c>
      <c r="H67" s="237">
        <f t="shared" si="0"/>
        <v>139.33255269320844</v>
      </c>
    </row>
    <row r="68" spans="1:8" s="5" customFormat="1" ht="20.100000000000001" customHeight="1">
      <c r="A68" s="61" t="s">
        <v>6</v>
      </c>
      <c r="B68" s="68">
        <v>1420</v>
      </c>
      <c r="C68" s="237">
        <f>'I. Фін результат'!C96</f>
        <v>1681</v>
      </c>
      <c r="D68" s="237">
        <f>'I. Фін результат'!D96</f>
        <v>2277</v>
      </c>
      <c r="E68" s="237">
        <f>'I. Фін результат'!E96</f>
        <v>1879</v>
      </c>
      <c r="F68" s="237">
        <f>'I. Фін результат'!F96</f>
        <v>2277</v>
      </c>
      <c r="G68" s="246">
        <f t="shared" si="1"/>
        <v>398</v>
      </c>
      <c r="H68" s="237">
        <f t="shared" si="0"/>
        <v>121.18147951037786</v>
      </c>
    </row>
    <row r="69" spans="1:8" s="5" customFormat="1" ht="20.100000000000001" customHeight="1">
      <c r="A69" s="61" t="s">
        <v>7</v>
      </c>
      <c r="B69" s="68">
        <v>1430</v>
      </c>
      <c r="C69" s="237">
        <f>'I. Фін результат'!C97</f>
        <v>2150</v>
      </c>
      <c r="D69" s="237">
        <f>'I. Фін результат'!D97</f>
        <v>1441</v>
      </c>
      <c r="E69" s="237">
        <f>'I. Фін результат'!E97</f>
        <v>2400</v>
      </c>
      <c r="F69" s="237">
        <f>'I. Фін результат'!F97</f>
        <v>1441</v>
      </c>
      <c r="G69" s="246">
        <f t="shared" si="1"/>
        <v>-959</v>
      </c>
      <c r="H69" s="237">
        <f t="shared" si="0"/>
        <v>60.041666666666671</v>
      </c>
    </row>
    <row r="70" spans="1:8" s="5" customFormat="1" ht="20.100000000000001" customHeight="1">
      <c r="A70" s="61" t="s">
        <v>29</v>
      </c>
      <c r="B70" s="68">
        <v>1440</v>
      </c>
      <c r="C70" s="237">
        <f>'I. Фін результат'!C98</f>
        <v>1334</v>
      </c>
      <c r="D70" s="237">
        <f>'I. Фін результат'!D98</f>
        <v>1972</v>
      </c>
      <c r="E70" s="237">
        <f>'I. Фін результат'!E98</f>
        <v>2072</v>
      </c>
      <c r="F70" s="237">
        <f>'I. Фін результат'!F98</f>
        <v>1972</v>
      </c>
      <c r="G70" s="246">
        <f t="shared" si="1"/>
        <v>-100</v>
      </c>
      <c r="H70" s="237">
        <f t="shared" si="0"/>
        <v>95.173745173745175</v>
      </c>
    </row>
    <row r="71" spans="1:8" s="5" customFormat="1" ht="20.100000000000001" customHeight="1" thickBot="1">
      <c r="A71" s="63" t="s">
        <v>53</v>
      </c>
      <c r="B71" s="68">
        <v>1450</v>
      </c>
      <c r="C71" s="245">
        <f>SUM(C64,C67,C68,C69,C70)</f>
        <v>16343</v>
      </c>
      <c r="D71" s="245">
        <f>SUM(D64,D67,D68,D69,D70)</f>
        <v>20722</v>
      </c>
      <c r="E71" s="245">
        <f>SUM(E64,E67,E68,E69,E70)</f>
        <v>18931</v>
      </c>
      <c r="F71" s="245">
        <f>SUM(F64,F67,F68,F69,F70)</f>
        <v>20722</v>
      </c>
      <c r="G71" s="245">
        <f t="shared" si="1"/>
        <v>1791</v>
      </c>
      <c r="H71" s="240">
        <f t="shared" si="0"/>
        <v>109.4606729702604</v>
      </c>
    </row>
    <row r="72" spans="1:8" s="5" customFormat="1" ht="19.5" thickBot="1">
      <c r="A72" s="285" t="s">
        <v>115</v>
      </c>
      <c r="B72" s="286"/>
      <c r="C72" s="286"/>
      <c r="D72" s="286"/>
      <c r="E72" s="286"/>
      <c r="F72" s="286"/>
      <c r="G72" s="286"/>
      <c r="H72" s="287"/>
    </row>
    <row r="73" spans="1:8" s="5" customFormat="1">
      <c r="A73" s="279" t="s">
        <v>114</v>
      </c>
      <c r="B73" s="280"/>
      <c r="C73" s="280"/>
      <c r="D73" s="280"/>
      <c r="E73" s="280"/>
      <c r="F73" s="280"/>
      <c r="G73" s="280"/>
      <c r="H73" s="281"/>
    </row>
    <row r="74" spans="1:8" s="5" customFormat="1" ht="37.5" customHeight="1">
      <c r="A74" s="69" t="s">
        <v>55</v>
      </c>
      <c r="B74" s="70">
        <v>2000</v>
      </c>
      <c r="C74" s="235">
        <f>'ІІ. Розр. з бюджетом'!C8</f>
        <v>-1520</v>
      </c>
      <c r="D74" s="235">
        <f>'ІІ. Розр. з бюджетом'!D8</f>
        <v>-1165</v>
      </c>
      <c r="E74" s="235">
        <f>'ІІ. Розр. з бюджетом'!E8</f>
        <v>-1383</v>
      </c>
      <c r="F74" s="235">
        <f>'ІІ. Розр. з бюджетом'!F8</f>
        <v>-1165</v>
      </c>
      <c r="G74" s="235" t="s">
        <v>516</v>
      </c>
      <c r="H74" s="237" t="s">
        <v>516</v>
      </c>
    </row>
    <row r="75" spans="1:8" s="5" customFormat="1" ht="39.75" customHeight="1">
      <c r="A75" s="71" t="s">
        <v>234</v>
      </c>
      <c r="B75" s="66">
        <v>2010</v>
      </c>
      <c r="C75" s="235">
        <f>SUM(C76:C76)</f>
        <v>-60</v>
      </c>
      <c r="D75" s="235">
        <f>SUM(D76:D76)</f>
        <v>-6</v>
      </c>
      <c r="E75" s="235">
        <f>SUM(E76:E76)</f>
        <v>-7</v>
      </c>
      <c r="F75" s="235">
        <f>SUM(F76:F76)</f>
        <v>-6</v>
      </c>
      <c r="G75" s="236">
        <f t="shared" ref="G75:G81" si="2">F75-E75</f>
        <v>1</v>
      </c>
      <c r="H75" s="237">
        <f t="shared" ref="H75:H125" si="3">(F75/E75)*100</f>
        <v>85.714285714285708</v>
      </c>
    </row>
    <row r="76" spans="1:8" s="5" customFormat="1" ht="30.75" customHeight="1">
      <c r="A76" s="61" t="s">
        <v>386</v>
      </c>
      <c r="B76" s="66">
        <v>2011</v>
      </c>
      <c r="C76" s="235">
        <f>'ІІ. Розр. з бюджетом'!C10</f>
        <v>-60</v>
      </c>
      <c r="D76" s="235">
        <f>'ІІ. Розр. з бюджетом'!D10</f>
        <v>-6</v>
      </c>
      <c r="E76" s="235">
        <f>'ІІ. Розр. з бюджетом'!E10</f>
        <v>-7</v>
      </c>
      <c r="F76" s="235">
        <f>'ІІ. Розр. з бюджетом'!F10</f>
        <v>-6</v>
      </c>
      <c r="G76" s="236">
        <f t="shared" si="2"/>
        <v>1</v>
      </c>
      <c r="H76" s="237">
        <f t="shared" si="3"/>
        <v>85.714285714285708</v>
      </c>
    </row>
    <row r="77" spans="1:8" s="5" customFormat="1">
      <c r="A77" s="61" t="s">
        <v>131</v>
      </c>
      <c r="B77" s="66">
        <v>2020</v>
      </c>
      <c r="C77" s="235">
        <f>'ІІ. Розр. з бюджетом'!C11</f>
        <v>0</v>
      </c>
      <c r="D77" s="235">
        <f>'ІІ. Розр. з бюджетом'!D11</f>
        <v>0</v>
      </c>
      <c r="E77" s="235">
        <f>'ІІ. Розр. з бюджетом'!E11</f>
        <v>0</v>
      </c>
      <c r="F77" s="235">
        <f>'ІІ. Розр. з бюджетом'!F11</f>
        <v>0</v>
      </c>
      <c r="G77" s="236">
        <f t="shared" si="2"/>
        <v>0</v>
      </c>
      <c r="H77" s="241" t="e">
        <f t="shared" si="3"/>
        <v>#DIV/0!</v>
      </c>
    </row>
    <row r="78" spans="1:8" s="5" customFormat="1">
      <c r="A78" s="71" t="s">
        <v>65</v>
      </c>
      <c r="B78" s="66">
        <v>2030</v>
      </c>
      <c r="C78" s="237" t="str">
        <f>'ІІ. Розр. з бюджетом'!C12</f>
        <v>(    )</v>
      </c>
      <c r="D78" s="237" t="str">
        <f>'ІІ. Розр. з бюджетом'!D12</f>
        <v>(    )</v>
      </c>
      <c r="E78" s="237" t="str">
        <f>'ІІ. Розр. з бюджетом'!E12</f>
        <v>(    )</v>
      </c>
      <c r="F78" s="237" t="str">
        <f>'ІІ. Розр. з бюджетом'!F12</f>
        <v>(    )</v>
      </c>
      <c r="G78" s="247" t="e">
        <f t="shared" si="2"/>
        <v>#VALUE!</v>
      </c>
      <c r="H78" s="241" t="e">
        <f t="shared" si="3"/>
        <v>#VALUE!</v>
      </c>
    </row>
    <row r="79" spans="1:8" s="5" customFormat="1">
      <c r="A79" s="71" t="s">
        <v>27</v>
      </c>
      <c r="B79" s="66">
        <v>2040</v>
      </c>
      <c r="C79" s="237" t="str">
        <f>'ІІ. Розр. з бюджетом'!C14</f>
        <v>(    )</v>
      </c>
      <c r="D79" s="237" t="str">
        <f>'ІІ. Розр. з бюджетом'!D14</f>
        <v>(    )</v>
      </c>
      <c r="E79" s="237" t="str">
        <f>'ІІ. Розр. з бюджетом'!E14</f>
        <v>(    )</v>
      </c>
      <c r="F79" s="237" t="str">
        <f>'ІІ. Розр. з бюджетом'!F14</f>
        <v>(    )</v>
      </c>
      <c r="G79" s="247" t="e">
        <f t="shared" si="2"/>
        <v>#VALUE!</v>
      </c>
      <c r="H79" s="241" t="e">
        <f t="shared" si="3"/>
        <v>#VALUE!</v>
      </c>
    </row>
    <row r="80" spans="1:8" s="5" customFormat="1">
      <c r="A80" s="71" t="s">
        <v>216</v>
      </c>
      <c r="B80" s="66">
        <v>2050</v>
      </c>
      <c r="C80" s="237" t="str">
        <f>'ІІ. Розр. з бюджетом'!C15</f>
        <v>(    )</v>
      </c>
      <c r="D80" s="237" t="str">
        <f>'ІІ. Розр. з бюджетом'!D15</f>
        <v>(    )</v>
      </c>
      <c r="E80" s="237" t="str">
        <f>'ІІ. Розр. з бюджетом'!E15</f>
        <v>(    )</v>
      </c>
      <c r="F80" s="237" t="str">
        <f>'ІІ. Розр. з бюджетом'!F15</f>
        <v>(    )</v>
      </c>
      <c r="G80" s="247" t="e">
        <f t="shared" si="2"/>
        <v>#VALUE!</v>
      </c>
      <c r="H80" s="241" t="e">
        <f t="shared" si="3"/>
        <v>#VALUE!</v>
      </c>
    </row>
    <row r="81" spans="1:8" s="5" customFormat="1">
      <c r="A81" s="71" t="s">
        <v>217</v>
      </c>
      <c r="B81" s="66">
        <v>2060</v>
      </c>
      <c r="C81" s="237" t="str">
        <f>'ІІ. Розр. з бюджетом'!C16</f>
        <v>(    )</v>
      </c>
      <c r="D81" s="237" t="str">
        <f>'ІІ. Розр. з бюджетом'!D16</f>
        <v>(    )</v>
      </c>
      <c r="E81" s="237" t="str">
        <f>'ІІ. Розр. з бюджетом'!E16</f>
        <v>(    )</v>
      </c>
      <c r="F81" s="237" t="str">
        <f>'ІІ. Розр. з бюджетом'!F16</f>
        <v>(    )</v>
      </c>
      <c r="G81" s="247" t="e">
        <f t="shared" si="2"/>
        <v>#VALUE!</v>
      </c>
      <c r="H81" s="241" t="e">
        <f t="shared" si="3"/>
        <v>#VALUE!</v>
      </c>
    </row>
    <row r="82" spans="1:8" s="5" customFormat="1" ht="41.25" customHeight="1">
      <c r="A82" s="71" t="s">
        <v>56</v>
      </c>
      <c r="B82" s="66">
        <v>2070</v>
      </c>
      <c r="C82" s="236">
        <f>SUM(C74,C75,C77,C78,C79,C80,C81)+C57</f>
        <v>-1165</v>
      </c>
      <c r="D82" s="236">
        <f>SUM(D74,D75,D77,D78,D79,D80,D81)+D57</f>
        <v>-1116</v>
      </c>
      <c r="E82" s="236">
        <f>SUM(E74,E75,E77,E78,E79,E80,E81)+E57</f>
        <v>-1324</v>
      </c>
      <c r="F82" s="236">
        <f>SUM(F74,F75,F77,F78,F79,F80,F81)+F57</f>
        <v>-1116</v>
      </c>
      <c r="G82" s="236" t="s">
        <v>516</v>
      </c>
      <c r="H82" s="237" t="s">
        <v>517</v>
      </c>
    </row>
    <row r="83" spans="1:8" s="5" customFormat="1" ht="21.75" customHeight="1">
      <c r="A83" s="276" t="s">
        <v>326</v>
      </c>
      <c r="B83" s="277"/>
      <c r="C83" s="277"/>
      <c r="D83" s="277"/>
      <c r="E83" s="277"/>
      <c r="F83" s="277"/>
      <c r="G83" s="277"/>
      <c r="H83" s="278"/>
    </row>
    <row r="84" spans="1:8" s="5" customFormat="1" ht="41.25" customHeight="1">
      <c r="A84" s="72" t="s">
        <v>321</v>
      </c>
      <c r="B84" s="66">
        <v>2110</v>
      </c>
      <c r="C84" s="239">
        <f>'ІІ. Розр. з бюджетом'!C19</f>
        <v>979</v>
      </c>
      <c r="D84" s="239">
        <f>'ІІ. Розр. з бюджетом'!D19</f>
        <v>861</v>
      </c>
      <c r="E84" s="239">
        <f>'ІІ. Розр. з бюджетом'!E19</f>
        <v>898</v>
      </c>
      <c r="F84" s="239">
        <f>'ІІ. Розр. з бюджетом'!F19</f>
        <v>861</v>
      </c>
      <c r="G84" s="239">
        <f t="shared" ref="G84:G97" si="4">F84-E84</f>
        <v>-37</v>
      </c>
      <c r="H84" s="240">
        <f t="shared" si="3"/>
        <v>95.87973273942093</v>
      </c>
    </row>
    <row r="85" spans="1:8" s="5" customFormat="1" ht="31.5" customHeight="1">
      <c r="A85" s="61" t="s">
        <v>322</v>
      </c>
      <c r="B85" s="66">
        <v>2111</v>
      </c>
      <c r="C85" s="236">
        <f>'ІІ. Розр. з бюджетом'!C20</f>
        <v>792</v>
      </c>
      <c r="D85" s="236">
        <f>'ІІ. Розр. з бюджетом'!D20</f>
        <v>683</v>
      </c>
      <c r="E85" s="236">
        <f>'ІІ. Розр. з бюджетом'!E20</f>
        <v>770</v>
      </c>
      <c r="F85" s="236">
        <f>'ІІ. Розр. з бюджетом'!F20</f>
        <v>683</v>
      </c>
      <c r="G85" s="236">
        <f t="shared" si="4"/>
        <v>-87</v>
      </c>
      <c r="H85" s="237">
        <f t="shared" si="3"/>
        <v>88.701298701298697</v>
      </c>
    </row>
    <row r="86" spans="1:8" s="5" customFormat="1" ht="36.75" customHeight="1">
      <c r="A86" s="71" t="s">
        <v>323</v>
      </c>
      <c r="B86" s="57">
        <v>2112</v>
      </c>
      <c r="C86" s="246" t="str">
        <f>'ІІ. Розр. з бюджетом'!C21</f>
        <v>(    )</v>
      </c>
      <c r="D86" s="246" t="str">
        <f>'ІІ. Розр. з бюджетом'!D21</f>
        <v>(    )</v>
      </c>
      <c r="E86" s="246" t="str">
        <f>'ІІ. Розр. з бюджетом'!E21</f>
        <v>(    )</v>
      </c>
      <c r="F86" s="246" t="str">
        <f>'ІІ. Розр. з бюджетом'!F21</f>
        <v>(    )</v>
      </c>
      <c r="G86" s="247" t="e">
        <f t="shared" si="4"/>
        <v>#VALUE!</v>
      </c>
      <c r="H86" s="241" t="e">
        <f t="shared" si="3"/>
        <v>#VALUE!</v>
      </c>
    </row>
    <row r="87" spans="1:8" s="5" customFormat="1">
      <c r="A87" s="71" t="s">
        <v>76</v>
      </c>
      <c r="B87" s="57">
        <v>2113</v>
      </c>
      <c r="C87" s="236">
        <f>'ІІ. Розр. з бюджетом'!C22</f>
        <v>0</v>
      </c>
      <c r="D87" s="236">
        <f>'ІІ. Розр. з бюджетом'!D22</f>
        <v>0</v>
      </c>
      <c r="E87" s="236">
        <f>'ІІ. Розр. з бюджетом'!E22</f>
        <v>0</v>
      </c>
      <c r="F87" s="236">
        <f>'ІІ. Розр. з бюджетом'!F22</f>
        <v>0</v>
      </c>
      <c r="G87" s="236">
        <f t="shared" si="4"/>
        <v>0</v>
      </c>
      <c r="H87" s="241" t="e">
        <f t="shared" si="3"/>
        <v>#DIV/0!</v>
      </c>
    </row>
    <row r="88" spans="1:8" s="5" customFormat="1">
      <c r="A88" s="71" t="s">
        <v>90</v>
      </c>
      <c r="B88" s="57">
        <v>2114</v>
      </c>
      <c r="C88" s="236">
        <f>'ІІ. Розр. з бюджетом'!C23</f>
        <v>0</v>
      </c>
      <c r="D88" s="236">
        <f>'ІІ. Розр. з бюджетом'!D23</f>
        <v>0</v>
      </c>
      <c r="E88" s="236">
        <f>'ІІ. Розр. з бюджетом'!E23</f>
        <v>0</v>
      </c>
      <c r="F88" s="236">
        <f>'ІІ. Розр. з бюджетом'!F23</f>
        <v>0</v>
      </c>
      <c r="G88" s="236">
        <f t="shared" si="4"/>
        <v>0</v>
      </c>
      <c r="H88" s="241" t="e">
        <f t="shared" si="3"/>
        <v>#DIV/0!</v>
      </c>
    </row>
    <row r="89" spans="1:8" s="5" customFormat="1">
      <c r="A89" s="71" t="s">
        <v>335</v>
      </c>
      <c r="B89" s="57">
        <v>2115</v>
      </c>
      <c r="C89" s="236">
        <f>'ІІ. Розр. з бюджетом'!C24</f>
        <v>0</v>
      </c>
      <c r="D89" s="236">
        <f>'ІІ. Розр. з бюджетом'!D24</f>
        <v>0</v>
      </c>
      <c r="E89" s="236">
        <f>'ІІ. Розр. з бюджетом'!E24</f>
        <v>0</v>
      </c>
      <c r="F89" s="236">
        <f>'ІІ. Розр. з бюджетом'!F24</f>
        <v>0</v>
      </c>
      <c r="G89" s="236">
        <f t="shared" si="4"/>
        <v>0</v>
      </c>
      <c r="H89" s="241" t="e">
        <f t="shared" si="3"/>
        <v>#DIV/0!</v>
      </c>
    </row>
    <row r="90" spans="1:8" s="5" customFormat="1">
      <c r="A90" s="71" t="s">
        <v>75</v>
      </c>
      <c r="B90" s="57">
        <v>2116</v>
      </c>
      <c r="C90" s="235">
        <f>'ІІ. Розр. з бюджетом'!C25</f>
        <v>0</v>
      </c>
      <c r="D90" s="235">
        <f>'ІІ. Розр. з бюджетом'!D25</f>
        <v>0</v>
      </c>
      <c r="E90" s="235">
        <f>'ІІ. Розр. з бюджетом'!E25</f>
        <v>0</v>
      </c>
      <c r="F90" s="235">
        <f>'ІІ. Розр. з бюджетом'!F25</f>
        <v>0</v>
      </c>
      <c r="G90" s="236">
        <f t="shared" si="4"/>
        <v>0</v>
      </c>
      <c r="H90" s="237"/>
    </row>
    <row r="91" spans="1:8" s="5" customFormat="1">
      <c r="A91" s="71" t="s">
        <v>458</v>
      </c>
      <c r="B91" s="57">
        <v>2117</v>
      </c>
      <c r="C91" s="235">
        <f>'ІІ. Розр. з бюджетом'!C26</f>
        <v>186</v>
      </c>
      <c r="D91" s="235">
        <f>'ІІ. Розр. з бюджетом'!D26</f>
        <v>178</v>
      </c>
      <c r="E91" s="235">
        <f>'ІІ. Розр. з бюджетом'!E26</f>
        <v>128</v>
      </c>
      <c r="F91" s="235">
        <f>'ІІ. Розр. з бюджетом'!F26</f>
        <v>178</v>
      </c>
      <c r="G91" s="236">
        <f t="shared" si="4"/>
        <v>50</v>
      </c>
      <c r="H91" s="237"/>
    </row>
    <row r="92" spans="1:8" s="5" customFormat="1" ht="21.75" customHeight="1">
      <c r="A92" s="72" t="s">
        <v>324</v>
      </c>
      <c r="B92" s="73">
        <v>2120</v>
      </c>
      <c r="C92" s="238">
        <f>'ІІ. Розр. з бюджетом'!C27</f>
        <v>1441</v>
      </c>
      <c r="D92" s="238">
        <f>'ІІ. Розр. з бюджетом'!D27</f>
        <v>2143</v>
      </c>
      <c r="E92" s="238">
        <f>'ІІ. Розр. з бюджетом'!E27</f>
        <v>1552</v>
      </c>
      <c r="F92" s="238">
        <f>'ІІ. Розр. з бюджетом'!F27</f>
        <v>2143</v>
      </c>
      <c r="G92" s="239">
        <f t="shared" si="4"/>
        <v>591</v>
      </c>
      <c r="H92" s="240">
        <f t="shared" si="3"/>
        <v>138.07989690721649</v>
      </c>
    </row>
    <row r="93" spans="1:8" s="5" customFormat="1" ht="37.5">
      <c r="A93" s="72" t="s">
        <v>325</v>
      </c>
      <c r="B93" s="73">
        <v>2130</v>
      </c>
      <c r="C93" s="238">
        <f>'ІІ. Розр. з бюджетом'!C32</f>
        <v>1741</v>
      </c>
      <c r="D93" s="238">
        <f>'ІІ. Розр. з бюджетом'!D32</f>
        <v>2283</v>
      </c>
      <c r="E93" s="238">
        <f>'ІІ. Розр. з бюджетом'!E32</f>
        <v>1886</v>
      </c>
      <c r="F93" s="238">
        <f>'ІІ. Розр. з бюджетом'!F32</f>
        <v>2283</v>
      </c>
      <c r="G93" s="239">
        <f t="shared" si="4"/>
        <v>397</v>
      </c>
      <c r="H93" s="240">
        <f t="shared" si="3"/>
        <v>121.04984093319193</v>
      </c>
    </row>
    <row r="94" spans="1:8" s="5" customFormat="1" ht="37.5">
      <c r="A94" s="71" t="s">
        <v>390</v>
      </c>
      <c r="B94" s="73">
        <v>2131</v>
      </c>
      <c r="C94" s="235">
        <v>60</v>
      </c>
      <c r="D94" s="235">
        <v>6</v>
      </c>
      <c r="E94" s="235">
        <v>7</v>
      </c>
      <c r="F94" s="235">
        <v>6</v>
      </c>
      <c r="G94" s="236">
        <f t="shared" si="4"/>
        <v>-1</v>
      </c>
      <c r="H94" s="237">
        <f t="shared" si="3"/>
        <v>85.714285714285708</v>
      </c>
    </row>
    <row r="95" spans="1:8" s="5" customFormat="1" ht="23.25" customHeight="1">
      <c r="A95" s="71" t="s">
        <v>330</v>
      </c>
      <c r="B95" s="73">
        <v>2132</v>
      </c>
      <c r="C95" s="235">
        <f>'ІІ. Розр. з бюджетом'!C34</f>
        <v>0</v>
      </c>
      <c r="D95" s="235">
        <f>'ІІ. Розр. з бюджетом'!D34</f>
        <v>0</v>
      </c>
      <c r="E95" s="235">
        <f>'ІІ. Розр. з бюджетом'!E34</f>
        <v>0</v>
      </c>
      <c r="F95" s="235">
        <f>'ІІ. Розр. з бюджетом'!F34</f>
        <v>0</v>
      </c>
      <c r="G95" s="236">
        <f t="shared" si="4"/>
        <v>0</v>
      </c>
      <c r="H95" s="241" t="e">
        <f t="shared" si="3"/>
        <v>#DIV/0!</v>
      </c>
    </row>
    <row r="96" spans="1:8" s="5" customFormat="1" ht="26.25" customHeight="1">
      <c r="A96" s="71" t="s">
        <v>331</v>
      </c>
      <c r="B96" s="73">
        <v>2133</v>
      </c>
      <c r="C96" s="235">
        <f>'ІІ. Розр. з бюджетом'!C35</f>
        <v>1681</v>
      </c>
      <c r="D96" s="235">
        <f>'ІІ. Розр. з бюджетом'!D35</f>
        <v>2277</v>
      </c>
      <c r="E96" s="235">
        <f>'ІІ. Розр. з бюджетом'!E35</f>
        <v>1879</v>
      </c>
      <c r="F96" s="235">
        <f>'ІІ. Розр. з бюджетом'!F35</f>
        <v>2277</v>
      </c>
      <c r="G96" s="236">
        <f t="shared" ref="G96" si="5">F96-E96</f>
        <v>398</v>
      </c>
      <c r="H96" s="237">
        <f t="shared" ref="H96" si="6">(F96/E96)*100</f>
        <v>121.18147951037786</v>
      </c>
    </row>
    <row r="97" spans="1:8" s="5" customFormat="1" ht="19.5" customHeight="1">
      <c r="A97" s="74" t="s">
        <v>332</v>
      </c>
      <c r="B97" s="57">
        <v>2134</v>
      </c>
      <c r="C97" s="235">
        <f>'ІІ. Розр. з бюджетом'!C36</f>
        <v>0</v>
      </c>
      <c r="D97" s="235">
        <f>'ІІ. Розр. з бюджетом'!D36</f>
        <v>0</v>
      </c>
      <c r="E97" s="235">
        <f>'ІІ. Розр. з бюджетом'!E36</f>
        <v>0</v>
      </c>
      <c r="F97" s="235">
        <f>'ІІ. Розр. з бюджетом'!F36</f>
        <v>0</v>
      </c>
      <c r="G97" s="236">
        <f t="shared" si="4"/>
        <v>0</v>
      </c>
      <c r="H97" s="241" t="e">
        <f t="shared" si="3"/>
        <v>#DIV/0!</v>
      </c>
    </row>
    <row r="98" spans="1:8" s="5" customFormat="1" ht="22.5" customHeight="1" thickBot="1">
      <c r="A98" s="64" t="s">
        <v>389</v>
      </c>
      <c r="B98" s="57">
        <v>2200</v>
      </c>
      <c r="C98" s="238">
        <f>'ІІ. Розр. з бюджетом'!C40</f>
        <v>4161</v>
      </c>
      <c r="D98" s="238">
        <f>'ІІ. Розр. з бюджетом'!D40</f>
        <v>5287</v>
      </c>
      <c r="E98" s="238">
        <f>'ІІ. Розр. з бюджетом'!E40</f>
        <v>4336</v>
      </c>
      <c r="F98" s="238">
        <f>'ІІ. Розр. з бюджетом'!F40</f>
        <v>5287</v>
      </c>
      <c r="G98" s="239"/>
      <c r="H98" s="240">
        <f t="shared" si="3"/>
        <v>121.93265682656826</v>
      </c>
    </row>
    <row r="99" spans="1:8" s="5" customFormat="1" ht="19.5" thickBot="1">
      <c r="A99" s="285" t="s">
        <v>272</v>
      </c>
      <c r="B99" s="286"/>
      <c r="C99" s="286"/>
      <c r="D99" s="286"/>
      <c r="E99" s="286"/>
      <c r="F99" s="286"/>
      <c r="G99" s="286"/>
      <c r="H99" s="287"/>
    </row>
    <row r="100" spans="1:8" s="5" customFormat="1" ht="20.100000000000001" customHeight="1">
      <c r="A100" s="75" t="s">
        <v>269</v>
      </c>
      <c r="B100" s="59">
        <v>3405</v>
      </c>
      <c r="C100" s="238">
        <f>'ІІІ. Рух грош. коштів'!C69</f>
        <v>513</v>
      </c>
      <c r="D100" s="238">
        <f>'ІІІ. Рух грош. коштів'!D69</f>
        <v>1393</v>
      </c>
      <c r="E100" s="238">
        <f>'ІІІ. Рух грош. коштів'!E69</f>
        <v>1257</v>
      </c>
      <c r="F100" s="238">
        <f>'ІІІ. Рух грош. коштів'!F69</f>
        <v>1393</v>
      </c>
      <c r="G100" s="239">
        <f t="shared" ref="G100:G106" si="7">F100-E100</f>
        <v>136</v>
      </c>
      <c r="H100" s="240">
        <f t="shared" si="3"/>
        <v>110.81941129673827</v>
      </c>
    </row>
    <row r="101" spans="1:8" s="5" customFormat="1" ht="20.100000000000001" customHeight="1">
      <c r="A101" s="74" t="s">
        <v>318</v>
      </c>
      <c r="B101" s="76">
        <v>3030</v>
      </c>
      <c r="C101" s="235">
        <f>'ІІІ. Рух грош. коштів'!C12</f>
        <v>2663</v>
      </c>
      <c r="D101" s="235">
        <f>'ІІІ. Рух грош. коштів'!D12</f>
        <v>0</v>
      </c>
      <c r="E101" s="235">
        <f>'ІІІ. Рух грош. коштів'!E12</f>
        <v>0</v>
      </c>
      <c r="F101" s="235">
        <f>'ІІІ. Рух грош. коштів'!F12</f>
        <v>0</v>
      </c>
      <c r="G101" s="239"/>
      <c r="H101" s="241" t="e">
        <f t="shared" si="3"/>
        <v>#DIV/0!</v>
      </c>
    </row>
    <row r="102" spans="1:8" s="5" customFormat="1">
      <c r="A102" s="74" t="s">
        <v>262</v>
      </c>
      <c r="B102" s="76">
        <v>3195</v>
      </c>
      <c r="C102" s="235">
        <f>'ІІІ. Рух грош. коштів'!C37</f>
        <v>2710.6000000000022</v>
      </c>
      <c r="D102" s="235">
        <f>'ІІІ. Рух грош. коштів'!D37</f>
        <v>554</v>
      </c>
      <c r="E102" s="235">
        <f>'ІІІ. Рух грош. коштів'!E37</f>
        <v>4093</v>
      </c>
      <c r="F102" s="235">
        <f>'ІІІ. Рух грош. коштів'!F37</f>
        <v>554</v>
      </c>
      <c r="G102" s="236">
        <f t="shared" si="7"/>
        <v>-3539</v>
      </c>
      <c r="H102" s="237">
        <f t="shared" si="3"/>
        <v>13.535304177864646</v>
      </c>
    </row>
    <row r="103" spans="1:8">
      <c r="A103" s="74" t="s">
        <v>116</v>
      </c>
      <c r="B103" s="76">
        <v>3295</v>
      </c>
      <c r="C103" s="235">
        <f>'ІІІ. Рух грош. коштів'!C50</f>
        <v>-1508</v>
      </c>
      <c r="D103" s="235">
        <f>'ІІІ. Рух грош. коштів'!D50</f>
        <v>-1073</v>
      </c>
      <c r="E103" s="235">
        <f>'ІІІ. Рух грош. коштів'!E50</f>
        <v>-4800</v>
      </c>
      <c r="F103" s="235">
        <f>'ІІІ. Рух грош. коштів'!F50</f>
        <v>-1073</v>
      </c>
      <c r="G103" s="236">
        <f t="shared" si="7"/>
        <v>3727</v>
      </c>
      <c r="H103" s="237">
        <f t="shared" si="3"/>
        <v>22.354166666666668</v>
      </c>
    </row>
    <row r="104" spans="1:8" s="5" customFormat="1">
      <c r="A104" s="74" t="s">
        <v>271</v>
      </c>
      <c r="B104" s="59">
        <v>3395</v>
      </c>
      <c r="C104" s="235">
        <f>'ІІІ. Рух грош. коштів'!C67</f>
        <v>-323</v>
      </c>
      <c r="D104" s="235">
        <f>'ІІІ. Рух грош. коштів'!D67</f>
        <v>-94</v>
      </c>
      <c r="E104" s="235">
        <f>'ІІІ. Рух грош. коштів'!E67</f>
        <v>-167</v>
      </c>
      <c r="F104" s="235">
        <f>'ІІІ. Рух грош. коштів'!F67</f>
        <v>-94</v>
      </c>
      <c r="G104" s="236">
        <f t="shared" si="7"/>
        <v>73</v>
      </c>
      <c r="H104" s="237">
        <f t="shared" si="3"/>
        <v>56.287425149700596</v>
      </c>
    </row>
    <row r="105" spans="1:8" s="5" customFormat="1">
      <c r="A105" s="74" t="s">
        <v>119</v>
      </c>
      <c r="B105" s="59">
        <v>3410</v>
      </c>
      <c r="C105" s="235">
        <f>'ІІІ. Рух грош. коштів'!C70</f>
        <v>0</v>
      </c>
      <c r="D105" s="235">
        <f>'ІІІ. Рух грош. коштів'!D70</f>
        <v>0</v>
      </c>
      <c r="E105" s="235">
        <f>'ІІІ. Рух грош. коштів'!E70</f>
        <v>0</v>
      </c>
      <c r="F105" s="235">
        <f>'ІІІ. Рух грош. коштів'!F70</f>
        <v>0</v>
      </c>
      <c r="G105" s="236">
        <f t="shared" si="7"/>
        <v>0</v>
      </c>
      <c r="H105" s="241" t="e">
        <f t="shared" si="3"/>
        <v>#DIV/0!</v>
      </c>
    </row>
    <row r="106" spans="1:8" s="5" customFormat="1" ht="19.5" thickBot="1">
      <c r="A106" s="77" t="s">
        <v>270</v>
      </c>
      <c r="B106" s="59">
        <v>3415</v>
      </c>
      <c r="C106" s="239">
        <f>SUM(C100,C102:C105)</f>
        <v>1392.6000000000022</v>
      </c>
      <c r="D106" s="239">
        <f>SUM(D100,D102:D105)</f>
        <v>780</v>
      </c>
      <c r="E106" s="239">
        <f>SUM(E100,E102:E105)</f>
        <v>383</v>
      </c>
      <c r="F106" s="239">
        <f>SUM(F100,F102:F105)</f>
        <v>780</v>
      </c>
      <c r="G106" s="239">
        <f t="shared" si="7"/>
        <v>397</v>
      </c>
      <c r="H106" s="240">
        <f t="shared" si="3"/>
        <v>203.65535248041775</v>
      </c>
    </row>
    <row r="107" spans="1:8" s="5" customFormat="1" ht="19.5" thickBot="1">
      <c r="A107" s="292" t="s">
        <v>273</v>
      </c>
      <c r="B107" s="293"/>
      <c r="C107" s="293"/>
      <c r="D107" s="293"/>
      <c r="E107" s="293"/>
      <c r="F107" s="293"/>
      <c r="G107" s="293"/>
      <c r="H107" s="294"/>
    </row>
    <row r="108" spans="1:8" s="5" customFormat="1" ht="20.100000000000001" customHeight="1">
      <c r="A108" s="75" t="s">
        <v>218</v>
      </c>
      <c r="B108" s="78">
        <v>4000</v>
      </c>
      <c r="C108" s="238">
        <f>SUM(C109:C114)</f>
        <v>1444</v>
      </c>
      <c r="D108" s="238">
        <f>SUM(D109:D114)</f>
        <v>995</v>
      </c>
      <c r="E108" s="238">
        <f>SUM(E109:E114)</f>
        <v>4800</v>
      </c>
      <c r="F108" s="238">
        <f>SUM(F109:F114)</f>
        <v>995</v>
      </c>
      <c r="G108" s="239">
        <f t="shared" ref="G108:G114" si="8">F108-E108</f>
        <v>-3805</v>
      </c>
      <c r="H108" s="240">
        <f t="shared" si="3"/>
        <v>20.729166666666668</v>
      </c>
    </row>
    <row r="109" spans="1:8" s="5" customFormat="1" ht="20.100000000000001" customHeight="1">
      <c r="A109" s="61" t="s">
        <v>1</v>
      </c>
      <c r="B109" s="79" t="s">
        <v>143</v>
      </c>
      <c r="C109" s="235">
        <f>'IV. Кап. інвестиції'!C8</f>
        <v>0</v>
      </c>
      <c r="D109" s="235">
        <f>'IV. Кап. інвестиції'!D8</f>
        <v>0</v>
      </c>
      <c r="E109" s="235">
        <f>'IV. Кап. інвестиції'!E8</f>
        <v>0</v>
      </c>
      <c r="F109" s="235">
        <f>'IV. Кап. інвестиції'!F8</f>
        <v>0</v>
      </c>
      <c r="G109" s="236">
        <f t="shared" si="8"/>
        <v>0</v>
      </c>
      <c r="H109" s="241" t="e">
        <f t="shared" si="3"/>
        <v>#DIV/0!</v>
      </c>
    </row>
    <row r="110" spans="1:8" s="5" customFormat="1" ht="20.100000000000001" customHeight="1">
      <c r="A110" s="61" t="s">
        <v>2</v>
      </c>
      <c r="B110" s="80">
        <v>4020</v>
      </c>
      <c r="C110" s="235">
        <f>'IV. Кап. інвестиції'!C9</f>
        <v>1159</v>
      </c>
      <c r="D110" s="235">
        <f>'IV. Кап. інвестиції'!D9</f>
        <v>421</v>
      </c>
      <c r="E110" s="235">
        <f>'IV. Кап. інвестиції'!E9</f>
        <v>2050</v>
      </c>
      <c r="F110" s="235">
        <f>'IV. Кап. інвестиції'!F9</f>
        <v>421</v>
      </c>
      <c r="G110" s="236">
        <f t="shared" si="8"/>
        <v>-1629</v>
      </c>
      <c r="H110" s="237">
        <f t="shared" si="3"/>
        <v>20.536585365853657</v>
      </c>
    </row>
    <row r="111" spans="1:8" s="5" customFormat="1" ht="20.100000000000001" customHeight="1">
      <c r="A111" s="61" t="s">
        <v>30</v>
      </c>
      <c r="B111" s="79">
        <v>4030</v>
      </c>
      <c r="C111" s="235">
        <f>'IV. Кап. інвестиції'!C10</f>
        <v>0</v>
      </c>
      <c r="D111" s="235">
        <f>'IV. Кап. інвестиції'!D10</f>
        <v>218</v>
      </c>
      <c r="E111" s="235">
        <f>'IV. Кап. інвестиції'!E10</f>
        <v>400</v>
      </c>
      <c r="F111" s="235">
        <f>'IV. Кап. інвестиції'!F10</f>
        <v>218</v>
      </c>
      <c r="G111" s="236">
        <f t="shared" si="8"/>
        <v>-182</v>
      </c>
      <c r="H111" s="237">
        <f t="shared" si="3"/>
        <v>54.500000000000007</v>
      </c>
    </row>
    <row r="112" spans="1:8" s="5" customFormat="1">
      <c r="A112" s="61" t="s">
        <v>3</v>
      </c>
      <c r="B112" s="80">
        <v>4040</v>
      </c>
      <c r="C112" s="235">
        <f>'IV. Кап. інвестиції'!C11</f>
        <v>285</v>
      </c>
      <c r="D112" s="235">
        <f>'IV. Кап. інвестиції'!D11</f>
        <v>0</v>
      </c>
      <c r="E112" s="235">
        <f>'IV. Кап. інвестиції'!E11</f>
        <v>200</v>
      </c>
      <c r="F112" s="235">
        <f>'IV. Кап. інвестиції'!F11</f>
        <v>0</v>
      </c>
      <c r="G112" s="236">
        <f t="shared" si="8"/>
        <v>-200</v>
      </c>
      <c r="H112" s="237">
        <f t="shared" si="3"/>
        <v>0</v>
      </c>
    </row>
    <row r="113" spans="1:8" s="5" customFormat="1" ht="37.5">
      <c r="A113" s="61" t="s">
        <v>64</v>
      </c>
      <c r="B113" s="79">
        <v>4050</v>
      </c>
      <c r="C113" s="235">
        <f>'IV. Кап. інвестиції'!C12</f>
        <v>0</v>
      </c>
      <c r="D113" s="235">
        <f>'IV. Кап. інвестиції'!D12</f>
        <v>356</v>
      </c>
      <c r="E113" s="235">
        <f>'IV. Кап. інвестиції'!E12</f>
        <v>0</v>
      </c>
      <c r="F113" s="235">
        <f>'IV. Кап. інвестиції'!F12</f>
        <v>356</v>
      </c>
      <c r="G113" s="236"/>
      <c r="H113" s="241" t="e">
        <f t="shared" si="3"/>
        <v>#DIV/0!</v>
      </c>
    </row>
    <row r="114" spans="1:8" s="5" customFormat="1">
      <c r="A114" s="61" t="s">
        <v>229</v>
      </c>
      <c r="B114" s="79">
        <v>4060</v>
      </c>
      <c r="C114" s="235">
        <f>'IV. Кап. інвестиції'!C13</f>
        <v>0</v>
      </c>
      <c r="D114" s="235">
        <f>'IV. Кап. інвестиції'!D13</f>
        <v>0</v>
      </c>
      <c r="E114" s="235">
        <f>'IV. Кап. інвестиції'!E13</f>
        <v>2150</v>
      </c>
      <c r="F114" s="235">
        <f>'IV. Кап. інвестиції'!F13</f>
        <v>0</v>
      </c>
      <c r="G114" s="236">
        <f t="shared" si="8"/>
        <v>-2150</v>
      </c>
      <c r="H114" s="237">
        <f t="shared" si="3"/>
        <v>0</v>
      </c>
    </row>
    <row r="115" spans="1:8" s="5" customFormat="1" ht="20.100000000000001" customHeight="1">
      <c r="A115" s="64" t="s">
        <v>219</v>
      </c>
      <c r="B115" s="78">
        <v>4000</v>
      </c>
      <c r="C115" s="239">
        <f>SUM(C116:C119)</f>
        <v>285</v>
      </c>
      <c r="D115" s="239">
        <f>SUM(D116:D119)</f>
        <v>995</v>
      </c>
      <c r="E115" s="239">
        <f>SUM(E116:E119)</f>
        <v>4800</v>
      </c>
      <c r="F115" s="239">
        <f>SUM(F116:F119)</f>
        <v>995</v>
      </c>
      <c r="G115" s="239">
        <f>F115-E115</f>
        <v>-3805</v>
      </c>
      <c r="H115" s="240">
        <f t="shared" si="3"/>
        <v>20.729166666666668</v>
      </c>
    </row>
    <row r="116" spans="1:8" s="5" customFormat="1" ht="20.100000000000001" customHeight="1">
      <c r="A116" s="71" t="s">
        <v>336</v>
      </c>
      <c r="B116" s="81" t="s">
        <v>220</v>
      </c>
      <c r="C116" s="235"/>
      <c r="D116" s="235"/>
      <c r="E116" s="235">
        <f>'6.2. Інша інфо_2'!M65</f>
        <v>0</v>
      </c>
      <c r="F116" s="235">
        <f>'6.2. Інша інфо_2'!N65</f>
        <v>0</v>
      </c>
      <c r="G116" s="236">
        <f>F116-E116</f>
        <v>0</v>
      </c>
      <c r="H116" s="241" t="e">
        <f t="shared" si="3"/>
        <v>#DIV/0!</v>
      </c>
    </row>
    <row r="117" spans="1:8" s="5" customFormat="1" ht="20.100000000000001" customHeight="1">
      <c r="A117" s="71" t="s">
        <v>337</v>
      </c>
      <c r="B117" s="81" t="s">
        <v>221</v>
      </c>
      <c r="C117" s="235"/>
      <c r="D117" s="235"/>
      <c r="E117" s="235">
        <f>'6.2. Інша інфо_2'!Q65</f>
        <v>0</v>
      </c>
      <c r="F117" s="235">
        <f>'6.2. Інша інфо_2'!R65</f>
        <v>0</v>
      </c>
      <c r="G117" s="236">
        <f>F117-E117</f>
        <v>0</v>
      </c>
      <c r="H117" s="241" t="e">
        <f t="shared" si="3"/>
        <v>#DIV/0!</v>
      </c>
    </row>
    <row r="118" spans="1:8" s="5" customFormat="1" ht="20.100000000000001" customHeight="1">
      <c r="A118" s="71" t="s">
        <v>180</v>
      </c>
      <c r="B118" s="81" t="s">
        <v>222</v>
      </c>
      <c r="C118" s="235">
        <v>285</v>
      </c>
      <c r="D118" s="235">
        <v>995</v>
      </c>
      <c r="E118" s="235">
        <f>'6.2. Інша інфо_2'!U65</f>
        <v>4800</v>
      </c>
      <c r="F118" s="235">
        <f>'6.2. Інша інфо_2'!V65</f>
        <v>995</v>
      </c>
      <c r="G118" s="236">
        <f>F118-E118</f>
        <v>-3805</v>
      </c>
      <c r="H118" s="237">
        <f t="shared" si="3"/>
        <v>20.729166666666668</v>
      </c>
    </row>
    <row r="119" spans="1:8" s="5" customFormat="1" ht="20.100000000000001" customHeight="1" thickBot="1">
      <c r="A119" s="82" t="s">
        <v>338</v>
      </c>
      <c r="B119" s="83" t="s">
        <v>223</v>
      </c>
      <c r="C119" s="250"/>
      <c r="D119" s="250"/>
      <c r="E119" s="250">
        <f>'6.2. Інша інфо_2'!Y65</f>
        <v>0</v>
      </c>
      <c r="F119" s="250">
        <f>'6.2. Інша інфо_2'!Z65</f>
        <v>0</v>
      </c>
      <c r="G119" s="250">
        <f>F119-E119</f>
        <v>0</v>
      </c>
      <c r="H119" s="251" t="e">
        <f t="shared" si="3"/>
        <v>#DIV/0!</v>
      </c>
    </row>
    <row r="120" spans="1:8" s="5" customFormat="1" ht="19.5" thickBot="1">
      <c r="A120" s="301" t="s">
        <v>141</v>
      </c>
      <c r="B120" s="302"/>
      <c r="C120" s="302"/>
      <c r="D120" s="302"/>
      <c r="E120" s="302"/>
      <c r="F120" s="302"/>
      <c r="G120" s="302"/>
      <c r="H120" s="303"/>
    </row>
    <row r="121" spans="1:8" s="5" customFormat="1">
      <c r="A121" s="85" t="s">
        <v>301</v>
      </c>
      <c r="B121" s="70">
        <v>5040</v>
      </c>
      <c r="C121" s="86">
        <f>(C57/C25)*100</f>
        <v>3.0020254629629628</v>
      </c>
      <c r="D121" s="86">
        <f>(D57/D25)*100</f>
        <v>0.30266343825665859</v>
      </c>
      <c r="E121" s="86">
        <f>(E57/E25)*100</f>
        <v>0.3479177648919346</v>
      </c>
      <c r="F121" s="86">
        <f>(F57/F25)*100</f>
        <v>0.30266343825665859</v>
      </c>
      <c r="G121" s="87">
        <f>F121-E121</f>
        <v>-4.525432663527601E-2</v>
      </c>
      <c r="H121" s="60">
        <f t="shared" si="3"/>
        <v>86.992809450436582</v>
      </c>
    </row>
    <row r="122" spans="1:8" s="5" customFormat="1">
      <c r="A122" s="85" t="s">
        <v>302</v>
      </c>
      <c r="B122" s="70">
        <v>5020</v>
      </c>
      <c r="C122" s="86">
        <f>(C57/C133)*100</f>
        <v>3.1181906980238936</v>
      </c>
      <c r="D122" s="86">
        <f>(D57/D133)*100</f>
        <v>0.41688774350034108</v>
      </c>
      <c r="E122" s="86">
        <f>(E57/E133)*100</f>
        <v>0.46361337454341112</v>
      </c>
      <c r="F122" s="86">
        <f>(F57/D133)*100</f>
        <v>0.41688774350034108</v>
      </c>
      <c r="G122" s="87">
        <f>F122-E122</f>
        <v>-4.6725631043070037E-2</v>
      </c>
      <c r="H122" s="60">
        <f t="shared" si="3"/>
        <v>89.921422976831138</v>
      </c>
    </row>
    <row r="123" spans="1:8" s="5" customFormat="1">
      <c r="A123" s="74" t="s">
        <v>303</v>
      </c>
      <c r="B123" s="66">
        <v>5030</v>
      </c>
      <c r="C123" s="87">
        <f>(C57/C134)*100</f>
        <v>3.3611403579816956</v>
      </c>
      <c r="D123" s="87">
        <f t="shared" ref="D123:F123" si="9">(D57/D134)*100</f>
        <v>0.42665425490652392</v>
      </c>
      <c r="E123" s="87">
        <f t="shared" si="9"/>
        <v>0.47550432276657062</v>
      </c>
      <c r="F123" s="87">
        <f t="shared" si="9"/>
        <v>0.42665425490652392</v>
      </c>
      <c r="G123" s="87">
        <f>F123-E123</f>
        <v>-4.8850067860046698E-2</v>
      </c>
      <c r="H123" s="60">
        <f t="shared" si="3"/>
        <v>89.726682698523504</v>
      </c>
    </row>
    <row r="124" spans="1:8" s="5" customFormat="1">
      <c r="A124" s="88" t="s">
        <v>147</v>
      </c>
      <c r="B124" s="89">
        <v>5110</v>
      </c>
      <c r="C124" s="90">
        <f>C134/C137</f>
        <v>12.834719334719335</v>
      </c>
      <c r="D124" s="90">
        <f t="shared" ref="D124:E124" si="10">D134/D137</f>
        <v>42.685430463576161</v>
      </c>
      <c r="E124" s="90">
        <f t="shared" si="10"/>
        <v>38.988764044943821</v>
      </c>
      <c r="F124" s="90">
        <f>D134/D137</f>
        <v>42.685430463576161</v>
      </c>
      <c r="G124" s="87">
        <f>F124-E124</f>
        <v>3.6966664186323399</v>
      </c>
      <c r="H124" s="60">
        <f t="shared" si="3"/>
        <v>109.48136343683798</v>
      </c>
    </row>
    <row r="125" spans="1:8" s="5" customFormat="1" ht="21.75" customHeight="1" thickBot="1">
      <c r="A125" s="91" t="s">
        <v>304</v>
      </c>
      <c r="B125" s="92">
        <v>5220</v>
      </c>
      <c r="C125" s="93">
        <f>C130/C129</f>
        <v>0.46479911537043861</v>
      </c>
      <c r="D125" s="93">
        <f>D130/D129</f>
        <v>0.4816275167785235</v>
      </c>
      <c r="E125" s="93">
        <f>E130/E129</f>
        <v>0.44444444444444442</v>
      </c>
      <c r="F125" s="93">
        <f>D130/D129</f>
        <v>0.4816275167785235</v>
      </c>
      <c r="G125" s="93">
        <f>F125-E125</f>
        <v>3.7183072334079081E-2</v>
      </c>
      <c r="H125" s="84">
        <f t="shared" si="3"/>
        <v>108.36619127516781</v>
      </c>
    </row>
    <row r="126" spans="1:8" s="5" customFormat="1" ht="19.5" thickBot="1">
      <c r="A126" s="285" t="s">
        <v>274</v>
      </c>
      <c r="B126" s="286"/>
      <c r="C126" s="286"/>
      <c r="D126" s="286"/>
      <c r="E126" s="286"/>
      <c r="F126" s="286"/>
      <c r="G126" s="286"/>
      <c r="H126" s="287"/>
    </row>
    <row r="127" spans="1:8" s="5" customFormat="1" ht="20.100000000000001" customHeight="1">
      <c r="A127" s="85" t="s">
        <v>295</v>
      </c>
      <c r="B127" s="70">
        <v>6000</v>
      </c>
      <c r="C127" s="235">
        <v>10537</v>
      </c>
      <c r="D127" s="235">
        <v>10557</v>
      </c>
      <c r="E127" s="235">
        <v>12200</v>
      </c>
      <c r="F127" s="236">
        <v>10557</v>
      </c>
      <c r="G127" s="236">
        <f>D127-C127</f>
        <v>20</v>
      </c>
      <c r="H127" s="237">
        <f>(D127/C127)*100</f>
        <v>100.18980734554428</v>
      </c>
    </row>
    <row r="128" spans="1:8" s="5" customFormat="1" ht="20.100000000000001" customHeight="1">
      <c r="A128" s="85" t="s">
        <v>296</v>
      </c>
      <c r="B128" s="70">
        <v>6001</v>
      </c>
      <c r="C128" s="236">
        <f>C129-C130</f>
        <v>5808</v>
      </c>
      <c r="D128" s="236">
        <f>D129-D130</f>
        <v>6179</v>
      </c>
      <c r="E128" s="236">
        <f>E129-E130</f>
        <v>10000</v>
      </c>
      <c r="F128" s="236">
        <f>F129-F130</f>
        <v>6179</v>
      </c>
      <c r="G128" s="236">
        <f t="shared" ref="G128:G141" si="11">D128-C128</f>
        <v>371</v>
      </c>
      <c r="H128" s="237">
        <f t="shared" ref="H128:H141" si="12">(D128/C128)*100</f>
        <v>106.38774104683195</v>
      </c>
    </row>
    <row r="129" spans="1:8" s="5" customFormat="1" ht="20.100000000000001" customHeight="1">
      <c r="A129" s="85" t="s">
        <v>297</v>
      </c>
      <c r="B129" s="70">
        <v>6002</v>
      </c>
      <c r="C129" s="235">
        <v>10852</v>
      </c>
      <c r="D129" s="235">
        <v>11920</v>
      </c>
      <c r="E129" s="235">
        <v>18000</v>
      </c>
      <c r="F129" s="236">
        <v>11920</v>
      </c>
      <c r="G129" s="236">
        <f t="shared" si="11"/>
        <v>1068</v>
      </c>
      <c r="H129" s="237">
        <f t="shared" si="12"/>
        <v>109.84150387025433</v>
      </c>
    </row>
    <row r="130" spans="1:8" s="5" customFormat="1" ht="20.100000000000001" customHeight="1">
      <c r="A130" s="85" t="s">
        <v>298</v>
      </c>
      <c r="B130" s="70">
        <v>6003</v>
      </c>
      <c r="C130" s="235">
        <v>5044</v>
      </c>
      <c r="D130" s="235">
        <v>5741</v>
      </c>
      <c r="E130" s="235">
        <v>8000</v>
      </c>
      <c r="F130" s="236">
        <v>5741</v>
      </c>
      <c r="G130" s="236">
        <f t="shared" si="11"/>
        <v>697</v>
      </c>
      <c r="H130" s="237">
        <f t="shared" si="12"/>
        <v>113.81839809674861</v>
      </c>
    </row>
    <row r="131" spans="1:8" s="5" customFormat="1" ht="20.100000000000001" customHeight="1">
      <c r="A131" s="74" t="s">
        <v>299</v>
      </c>
      <c r="B131" s="66">
        <v>6010</v>
      </c>
      <c r="C131" s="235">
        <v>2772</v>
      </c>
      <c r="D131" s="235">
        <v>2636</v>
      </c>
      <c r="E131" s="235">
        <v>2036</v>
      </c>
      <c r="F131" s="236">
        <v>2636</v>
      </c>
      <c r="G131" s="236">
        <f t="shared" si="11"/>
        <v>-136</v>
      </c>
      <c r="H131" s="237">
        <f t="shared" si="12"/>
        <v>95.093795093795094</v>
      </c>
    </row>
    <row r="132" spans="1:8" s="5" customFormat="1">
      <c r="A132" s="74" t="s">
        <v>391</v>
      </c>
      <c r="B132" s="66">
        <v>6011</v>
      </c>
      <c r="C132" s="235">
        <v>1393</v>
      </c>
      <c r="D132" s="235">
        <v>780</v>
      </c>
      <c r="E132" s="235">
        <v>383</v>
      </c>
      <c r="F132" s="236">
        <v>780</v>
      </c>
      <c r="G132" s="236">
        <f t="shared" si="11"/>
        <v>-613</v>
      </c>
      <c r="H132" s="237">
        <f t="shared" si="12"/>
        <v>55.994256999282122</v>
      </c>
    </row>
    <row r="133" spans="1:8" s="5" customFormat="1" ht="20.100000000000001" customHeight="1">
      <c r="A133" s="64" t="s">
        <v>163</v>
      </c>
      <c r="B133" s="66">
        <v>6020</v>
      </c>
      <c r="C133" s="238">
        <f>C127+C131</f>
        <v>13309</v>
      </c>
      <c r="D133" s="238">
        <f>D127+D131</f>
        <v>13193</v>
      </c>
      <c r="E133" s="238">
        <f>E127+E131</f>
        <v>14236</v>
      </c>
      <c r="F133" s="238">
        <f>F127+F131</f>
        <v>13193</v>
      </c>
      <c r="G133" s="239">
        <f t="shared" si="11"/>
        <v>-116</v>
      </c>
      <c r="H133" s="240">
        <f t="shared" si="12"/>
        <v>99.12840934705838</v>
      </c>
    </row>
    <row r="134" spans="1:8" s="5" customFormat="1" ht="20.100000000000001" customHeight="1">
      <c r="A134" s="74" t="s">
        <v>113</v>
      </c>
      <c r="B134" s="66">
        <v>6030</v>
      </c>
      <c r="C134" s="235">
        <v>12347</v>
      </c>
      <c r="D134" s="235">
        <v>12891</v>
      </c>
      <c r="E134" s="235">
        <v>13880</v>
      </c>
      <c r="F134" s="236">
        <v>12891</v>
      </c>
      <c r="G134" s="239">
        <f t="shared" si="11"/>
        <v>544</v>
      </c>
      <c r="H134" s="240">
        <f t="shared" si="12"/>
        <v>104.40592856564348</v>
      </c>
    </row>
    <row r="135" spans="1:8" s="5" customFormat="1" ht="20.100000000000001" customHeight="1">
      <c r="A135" s="74" t="s">
        <v>120</v>
      </c>
      <c r="B135" s="66">
        <v>6040</v>
      </c>
      <c r="C135" s="235"/>
      <c r="D135" s="235"/>
      <c r="E135" s="235">
        <v>156</v>
      </c>
      <c r="F135" s="236"/>
      <c r="G135" s="236">
        <f t="shared" si="11"/>
        <v>0</v>
      </c>
      <c r="H135" s="241" t="e">
        <f t="shared" si="12"/>
        <v>#DIV/0!</v>
      </c>
    </row>
    <row r="136" spans="1:8" s="5" customFormat="1" ht="20.100000000000001" customHeight="1">
      <c r="A136" s="74" t="s">
        <v>121</v>
      </c>
      <c r="B136" s="66">
        <v>6050</v>
      </c>
      <c r="C136" s="235">
        <v>962</v>
      </c>
      <c r="D136" s="235">
        <v>302</v>
      </c>
      <c r="E136" s="235">
        <v>200</v>
      </c>
      <c r="F136" s="236">
        <v>302</v>
      </c>
      <c r="G136" s="236">
        <f t="shared" si="11"/>
        <v>-660</v>
      </c>
      <c r="H136" s="237">
        <f t="shared" si="12"/>
        <v>31.392931392931395</v>
      </c>
    </row>
    <row r="137" spans="1:8" s="5" customFormat="1" ht="20.100000000000001" customHeight="1">
      <c r="A137" s="64" t="s">
        <v>164</v>
      </c>
      <c r="B137" s="66">
        <v>6060</v>
      </c>
      <c r="C137" s="239">
        <f>SUM(C135:C136)</f>
        <v>962</v>
      </c>
      <c r="D137" s="239">
        <f>SUM(D135:D136)</f>
        <v>302</v>
      </c>
      <c r="E137" s="239">
        <f>SUM(E135:E136)</f>
        <v>356</v>
      </c>
      <c r="F137" s="239">
        <f>SUM(F135:F136)</f>
        <v>302</v>
      </c>
      <c r="G137" s="239">
        <f t="shared" si="11"/>
        <v>-660</v>
      </c>
      <c r="H137" s="240">
        <f t="shared" si="12"/>
        <v>31.392931392931395</v>
      </c>
    </row>
    <row r="138" spans="1:8" s="5" customFormat="1" ht="20.100000000000001" customHeight="1">
      <c r="A138" s="74" t="s">
        <v>373</v>
      </c>
      <c r="B138" s="66">
        <v>6070</v>
      </c>
      <c r="C138" s="235"/>
      <c r="D138" s="235"/>
      <c r="E138" s="235"/>
      <c r="F138" s="236"/>
      <c r="G138" s="236">
        <f t="shared" si="11"/>
        <v>0</v>
      </c>
      <c r="H138" s="241" t="e">
        <f t="shared" si="12"/>
        <v>#DIV/0!</v>
      </c>
    </row>
    <row r="139" spans="1:8" s="5" customFormat="1">
      <c r="A139" s="74" t="s">
        <v>374</v>
      </c>
      <c r="B139" s="66">
        <v>6080</v>
      </c>
      <c r="C139" s="235"/>
      <c r="D139" s="235"/>
      <c r="E139" s="235"/>
      <c r="F139" s="236"/>
      <c r="G139" s="236">
        <f t="shared" si="11"/>
        <v>0</v>
      </c>
      <c r="H139" s="241" t="e">
        <f t="shared" si="12"/>
        <v>#DIV/0!</v>
      </c>
    </row>
    <row r="140" spans="1:8" s="5" customFormat="1">
      <c r="A140" s="64" t="s">
        <v>375</v>
      </c>
      <c r="B140" s="66">
        <v>6090</v>
      </c>
      <c r="C140" s="235">
        <f>C134+C137</f>
        <v>13309</v>
      </c>
      <c r="D140" s="235">
        <f>D134+D137</f>
        <v>13193</v>
      </c>
      <c r="E140" s="235">
        <f>E134+E137</f>
        <v>14236</v>
      </c>
      <c r="F140" s="235">
        <f>F134+F137</f>
        <v>13193</v>
      </c>
      <c r="G140" s="236">
        <f t="shared" si="11"/>
        <v>-116</v>
      </c>
      <c r="H140" s="237">
        <f t="shared" si="12"/>
        <v>99.12840934705838</v>
      </c>
    </row>
    <row r="141" spans="1:8" s="5" customFormat="1" ht="20.100000000000001" customHeight="1" thickBot="1">
      <c r="A141" s="5" t="s">
        <v>376</v>
      </c>
      <c r="B141" s="66">
        <v>6099</v>
      </c>
      <c r="C141" s="238">
        <f>C133-C140</f>
        <v>0</v>
      </c>
      <c r="D141" s="238">
        <f>D133-D140</f>
        <v>0</v>
      </c>
      <c r="E141" s="238">
        <f>E133-E140</f>
        <v>0</v>
      </c>
      <c r="F141" s="238">
        <f>F133-F140</f>
        <v>0</v>
      </c>
      <c r="G141" s="239">
        <f t="shared" si="11"/>
        <v>0</v>
      </c>
      <c r="H141" s="242" t="e">
        <f t="shared" si="12"/>
        <v>#DIV/0!</v>
      </c>
    </row>
    <row r="142" spans="1:8" s="5" customFormat="1" ht="19.5" thickBot="1">
      <c r="A142" s="292" t="s">
        <v>275</v>
      </c>
      <c r="B142" s="293"/>
      <c r="C142" s="293"/>
      <c r="D142" s="293"/>
      <c r="E142" s="293"/>
      <c r="F142" s="293"/>
      <c r="G142" s="293"/>
      <c r="H142" s="294"/>
    </row>
    <row r="143" spans="1:8" s="5" customFormat="1" ht="20.100000000000001" customHeight="1">
      <c r="A143" s="75" t="s">
        <v>319</v>
      </c>
      <c r="B143" s="94" t="s">
        <v>276</v>
      </c>
      <c r="C143" s="238">
        <f>SUM(C144:C146)</f>
        <v>0</v>
      </c>
      <c r="D143" s="238">
        <f>SUM(D144:D146)</f>
        <v>0</v>
      </c>
      <c r="E143" s="238">
        <f>SUM(E144:E146)</f>
        <v>0</v>
      </c>
      <c r="F143" s="238">
        <f>SUM(F144:F146)</f>
        <v>0</v>
      </c>
      <c r="G143" s="238">
        <f t="shared" ref="G143:G150" si="13">F143-E143</f>
        <v>0</v>
      </c>
      <c r="H143" s="242" t="e">
        <f t="shared" ref="H143:H152" si="14">(F143/E143)*100</f>
        <v>#DIV/0!</v>
      </c>
    </row>
    <row r="144" spans="1:8" s="5" customFormat="1" ht="20.100000000000001" customHeight="1">
      <c r="A144" s="74" t="s">
        <v>339</v>
      </c>
      <c r="B144" s="95" t="s">
        <v>278</v>
      </c>
      <c r="C144" s="236"/>
      <c r="D144" s="236"/>
      <c r="E144" s="235">
        <f>'6.1. Інша інфо_1'!F53</f>
        <v>0</v>
      </c>
      <c r="F144" s="235">
        <f>'6.1. Інша інфо_1'!H53</f>
        <v>0</v>
      </c>
      <c r="G144" s="236">
        <f t="shared" si="13"/>
        <v>0</v>
      </c>
      <c r="H144" s="241" t="e">
        <f t="shared" si="14"/>
        <v>#DIV/0!</v>
      </c>
    </row>
    <row r="145" spans="1:8" s="5" customFormat="1" ht="20.100000000000001" customHeight="1">
      <c r="A145" s="74" t="s">
        <v>340</v>
      </c>
      <c r="B145" s="95" t="s">
        <v>279</v>
      </c>
      <c r="C145" s="236"/>
      <c r="D145" s="236"/>
      <c r="E145" s="235">
        <f>'6.1. Інша інфо_1'!F56</f>
        <v>0</v>
      </c>
      <c r="F145" s="235">
        <f>'6.1. Інша інфо_1'!H56</f>
        <v>0</v>
      </c>
      <c r="G145" s="236">
        <f t="shared" si="13"/>
        <v>0</v>
      </c>
      <c r="H145" s="241" t="e">
        <f t="shared" si="14"/>
        <v>#DIV/0!</v>
      </c>
    </row>
    <row r="146" spans="1:8" s="5" customFormat="1" ht="20.100000000000001" customHeight="1">
      <c r="A146" s="74" t="s">
        <v>341</v>
      </c>
      <c r="B146" s="95" t="s">
        <v>280</v>
      </c>
      <c r="C146" s="236"/>
      <c r="D146" s="236"/>
      <c r="E146" s="235">
        <f>'6.1. Інша інфо_1'!F59</f>
        <v>0</v>
      </c>
      <c r="F146" s="235">
        <f>'6.1. Інша інфо_1'!H59</f>
        <v>0</v>
      </c>
      <c r="G146" s="236">
        <f t="shared" si="13"/>
        <v>0</v>
      </c>
      <c r="H146" s="241" t="e">
        <f t="shared" si="14"/>
        <v>#DIV/0!</v>
      </c>
    </row>
    <row r="147" spans="1:8" s="5" customFormat="1" ht="20.100000000000001" customHeight="1">
      <c r="A147" s="64" t="s">
        <v>320</v>
      </c>
      <c r="B147" s="95" t="s">
        <v>277</v>
      </c>
      <c r="C147" s="239">
        <f>SUM(C148:C150)</f>
        <v>241</v>
      </c>
      <c r="D147" s="239">
        <f>SUM(D148:D150)</f>
        <v>156</v>
      </c>
      <c r="E147" s="239">
        <f>SUM(E148:E150)</f>
        <v>156</v>
      </c>
      <c r="F147" s="239">
        <f>SUM(F148:F150)</f>
        <v>156</v>
      </c>
      <c r="G147" s="239">
        <f t="shared" si="13"/>
        <v>0</v>
      </c>
      <c r="H147" s="240">
        <f t="shared" si="14"/>
        <v>100</v>
      </c>
    </row>
    <row r="148" spans="1:8" s="5" customFormat="1" ht="20.100000000000001" customHeight="1">
      <c r="A148" s="74" t="s">
        <v>339</v>
      </c>
      <c r="B148" s="95" t="s">
        <v>281</v>
      </c>
      <c r="C148" s="236">
        <v>241</v>
      </c>
      <c r="D148" s="236">
        <v>156</v>
      </c>
      <c r="E148" s="235">
        <f>'6.1. Інша інфо_1'!J53</f>
        <v>156</v>
      </c>
      <c r="F148" s="235">
        <f>'6.1. Інша інфо_1'!L53</f>
        <v>156</v>
      </c>
      <c r="G148" s="236">
        <f t="shared" si="13"/>
        <v>0</v>
      </c>
      <c r="H148" s="237">
        <f t="shared" si="14"/>
        <v>100</v>
      </c>
    </row>
    <row r="149" spans="1:8" s="5" customFormat="1" ht="20.100000000000001" customHeight="1">
      <c r="A149" s="74" t="s">
        <v>340</v>
      </c>
      <c r="B149" s="95" t="s">
        <v>282</v>
      </c>
      <c r="C149" s="236"/>
      <c r="D149" s="236"/>
      <c r="E149" s="235">
        <f>'6.1. Інша інфо_1'!J56</f>
        <v>0</v>
      </c>
      <c r="F149" s="235">
        <f>'6.1. Інша інфо_1'!L56</f>
        <v>0</v>
      </c>
      <c r="G149" s="236">
        <f t="shared" si="13"/>
        <v>0</v>
      </c>
      <c r="H149" s="241" t="e">
        <f t="shared" si="14"/>
        <v>#DIV/0!</v>
      </c>
    </row>
    <row r="150" spans="1:8" s="5" customFormat="1" ht="20.100000000000001" customHeight="1" thickBot="1">
      <c r="A150" s="88" t="s">
        <v>341</v>
      </c>
      <c r="B150" s="96" t="s">
        <v>283</v>
      </c>
      <c r="C150" s="236"/>
      <c r="D150" s="236"/>
      <c r="E150" s="235">
        <f>'6.1. Інша інфо_1'!J59</f>
        <v>0</v>
      </c>
      <c r="F150" s="235">
        <f>'6.1. Інша інфо_1'!L59</f>
        <v>0</v>
      </c>
      <c r="G150" s="236">
        <f t="shared" si="13"/>
        <v>0</v>
      </c>
      <c r="H150" s="241" t="e">
        <f t="shared" si="14"/>
        <v>#DIV/0!</v>
      </c>
    </row>
    <row r="151" spans="1:8" s="5" customFormat="1" ht="19.5" thickBot="1">
      <c r="A151" s="285" t="s">
        <v>284</v>
      </c>
      <c r="B151" s="286"/>
      <c r="C151" s="286"/>
      <c r="D151" s="286"/>
      <c r="E151" s="286"/>
      <c r="F151" s="286"/>
      <c r="G151" s="286"/>
      <c r="H151" s="287"/>
    </row>
    <row r="152" spans="1:8" s="5" customFormat="1" ht="37.5" customHeight="1">
      <c r="A152" s="64" t="s">
        <v>371</v>
      </c>
      <c r="B152" s="95" t="s">
        <v>285</v>
      </c>
      <c r="C152" s="239">
        <f>SUM(C153:C155)</f>
        <v>147</v>
      </c>
      <c r="D152" s="239">
        <f>SUM(D153:D155)</f>
        <v>189</v>
      </c>
      <c r="E152" s="239">
        <f>SUM(E153:E155)</f>
        <v>168</v>
      </c>
      <c r="F152" s="239">
        <f>SUM(F153:F155)</f>
        <v>189</v>
      </c>
      <c r="G152" s="239">
        <f>F152-E152</f>
        <v>21</v>
      </c>
      <c r="H152" s="240">
        <f t="shared" si="14"/>
        <v>112.5</v>
      </c>
    </row>
    <row r="153" spans="1:8" s="5" customFormat="1">
      <c r="A153" s="61" t="s">
        <v>176</v>
      </c>
      <c r="B153" s="95" t="s">
        <v>286</v>
      </c>
      <c r="C153" s="236">
        <f>'6.1. Інша інфо_1'!C13</f>
        <v>1</v>
      </c>
      <c r="D153" s="236">
        <f>'6.1. Інша інфо_1'!I13</f>
        <v>1</v>
      </c>
      <c r="E153" s="236">
        <f>'6.1. Інша інфо_1'!F13</f>
        <v>1</v>
      </c>
      <c r="F153" s="236">
        <f>'6.1. Інша інфо_1'!I13</f>
        <v>1</v>
      </c>
      <c r="G153" s="236">
        <f>F153-E153</f>
        <v>0</v>
      </c>
      <c r="H153" s="237">
        <f>(F153/E153)*100</f>
        <v>100</v>
      </c>
    </row>
    <row r="154" spans="1:8" s="5" customFormat="1">
      <c r="A154" s="61" t="s">
        <v>175</v>
      </c>
      <c r="B154" s="95" t="s">
        <v>287</v>
      </c>
      <c r="C154" s="236">
        <f>'6.1. Інша інфо_1'!C14</f>
        <v>16</v>
      </c>
      <c r="D154" s="236">
        <f>'6.1. Інша інфо_1'!I14</f>
        <v>13</v>
      </c>
      <c r="E154" s="236">
        <f>'6.1. Інша інфо_1'!F14</f>
        <v>13</v>
      </c>
      <c r="F154" s="236">
        <f>'6.1. Інша інфо_1'!I14</f>
        <v>13</v>
      </c>
      <c r="G154" s="236">
        <f t="shared" ref="G154:G160" si="15">F154-E154</f>
        <v>0</v>
      </c>
      <c r="H154" s="237">
        <f t="shared" ref="H154:H160" si="16">(F154/E154)*100</f>
        <v>100</v>
      </c>
    </row>
    <row r="155" spans="1:8" s="5" customFormat="1">
      <c r="A155" s="61" t="s">
        <v>177</v>
      </c>
      <c r="B155" s="95" t="s">
        <v>288</v>
      </c>
      <c r="C155" s="236">
        <f>'6.1. Інша інфо_1'!C15</f>
        <v>130</v>
      </c>
      <c r="D155" s="236">
        <f>'6.1. Інша інфо_1'!I15</f>
        <v>175</v>
      </c>
      <c r="E155" s="236">
        <f>'6.1. Інша інфо_1'!F15</f>
        <v>154</v>
      </c>
      <c r="F155" s="236">
        <f>'6.1. Інша інфо_1'!I15</f>
        <v>175</v>
      </c>
      <c r="G155" s="236">
        <f t="shared" si="15"/>
        <v>21</v>
      </c>
      <c r="H155" s="237">
        <f t="shared" si="16"/>
        <v>113.63636363636364</v>
      </c>
    </row>
    <row r="156" spans="1:8" s="5" customFormat="1" ht="20.100000000000001" customHeight="1">
      <c r="A156" s="64" t="s">
        <v>5</v>
      </c>
      <c r="B156" s="95" t="s">
        <v>289</v>
      </c>
      <c r="C156" s="239">
        <f>C67</f>
        <v>8066</v>
      </c>
      <c r="D156" s="239">
        <f>D67</f>
        <v>11899</v>
      </c>
      <c r="E156" s="239">
        <f>E67</f>
        <v>8540</v>
      </c>
      <c r="F156" s="239">
        <f>F67</f>
        <v>11899</v>
      </c>
      <c r="G156" s="239">
        <f t="shared" si="15"/>
        <v>3359</v>
      </c>
      <c r="H156" s="240">
        <f t="shared" si="16"/>
        <v>139.33255269320844</v>
      </c>
    </row>
    <row r="157" spans="1:8" s="5" customFormat="1" ht="37.5">
      <c r="A157" s="64" t="s">
        <v>224</v>
      </c>
      <c r="B157" s="95" t="s">
        <v>290</v>
      </c>
      <c r="C157" s="239">
        <f>'6.1. Інша інфо_1'!C24:E24</f>
        <v>4572.5623582766448</v>
      </c>
      <c r="D157" s="239">
        <f>'6.1. Інша інфо_1'!I24</f>
        <v>5246.4726631393296</v>
      </c>
      <c r="E157" s="239">
        <f>'6.1. Інша інфо_1'!F24</f>
        <v>4236.1111111111113</v>
      </c>
      <c r="F157" s="239">
        <f>'6.1. Інша інфо_1'!I24</f>
        <v>5246.4726631393296</v>
      </c>
      <c r="G157" s="239">
        <f t="shared" si="15"/>
        <v>1010.3615520282183</v>
      </c>
      <c r="H157" s="240">
        <f t="shared" si="16"/>
        <v>123.85115794951859</v>
      </c>
    </row>
    <row r="158" spans="1:8" s="5" customFormat="1" ht="20.100000000000001" customHeight="1">
      <c r="A158" s="61" t="s">
        <v>176</v>
      </c>
      <c r="B158" s="95" t="s">
        <v>291</v>
      </c>
      <c r="C158" s="236">
        <f>'6.1. Інша інфо_1'!C25:E25</f>
        <v>19000</v>
      </c>
      <c r="D158" s="235">
        <f>'6.1. Інша інфо_1'!I25</f>
        <v>16500</v>
      </c>
      <c r="E158" s="235">
        <f>'6.1. Інша інфо_1'!F25</f>
        <v>15416.666666666666</v>
      </c>
      <c r="F158" s="235">
        <f>'6.1. Інша інфо_1'!I25</f>
        <v>16500</v>
      </c>
      <c r="G158" s="236">
        <f t="shared" si="15"/>
        <v>1083.3333333333339</v>
      </c>
      <c r="H158" s="237">
        <f t="shared" si="16"/>
        <v>107.02702702702702</v>
      </c>
    </row>
    <row r="159" spans="1:8" s="5" customFormat="1" ht="20.100000000000001" customHeight="1">
      <c r="A159" s="61" t="s">
        <v>175</v>
      </c>
      <c r="B159" s="95" t="s">
        <v>292</v>
      </c>
      <c r="C159" s="236">
        <f>'6.1. Інша інфо_1'!C26:E26</f>
        <v>6984.375</v>
      </c>
      <c r="D159" s="235">
        <f>'6.1. Інша інфо_1'!I26</f>
        <v>6326.9230769230762</v>
      </c>
      <c r="E159" s="235">
        <f>'6.1. Інша інфо_1'!F26</f>
        <v>6269.2307692307695</v>
      </c>
      <c r="F159" s="235">
        <f>'6.1. Інша інфо_1'!I26</f>
        <v>6326.9230769230762</v>
      </c>
      <c r="G159" s="236">
        <f t="shared" si="15"/>
        <v>57.692307692306713</v>
      </c>
      <c r="H159" s="237">
        <f t="shared" si="16"/>
        <v>100.92024539877301</v>
      </c>
    </row>
    <row r="160" spans="1:8" s="5" customFormat="1" ht="20.100000000000001" customHeight="1">
      <c r="A160" s="61" t="s">
        <v>177</v>
      </c>
      <c r="B160" s="95" t="s">
        <v>293</v>
      </c>
      <c r="C160" s="236">
        <f>'6.1. Інша інфо_1'!C27:E27</f>
        <v>4164.7435897435898</v>
      </c>
      <c r="D160" s="235">
        <f>'6.1. Інша інфо_1'!I27</f>
        <v>5101.9047619047615</v>
      </c>
      <c r="E160" s="235">
        <f>'6.1. Інша інфо_1'!F27</f>
        <v>3991.8831168831166</v>
      </c>
      <c r="F160" s="235">
        <f>'6.1. Інша інфо_1'!I27</f>
        <v>5101.9047619047615</v>
      </c>
      <c r="G160" s="236">
        <f t="shared" si="15"/>
        <v>1110.0216450216449</v>
      </c>
      <c r="H160" s="237">
        <f t="shared" si="16"/>
        <v>127.80696760200622</v>
      </c>
    </row>
    <row r="161" spans="1:9" s="5" customFormat="1" ht="20.100000000000001" customHeight="1">
      <c r="A161" s="16"/>
      <c r="B161" s="52"/>
      <c r="C161" s="53"/>
      <c r="D161" s="53"/>
      <c r="E161" s="54"/>
      <c r="F161" s="54"/>
      <c r="G161" s="54"/>
      <c r="H161" s="55"/>
    </row>
    <row r="162" spans="1:9">
      <c r="A162" s="37"/>
    </row>
    <row r="163" spans="1:9">
      <c r="A163" s="252" t="s">
        <v>518</v>
      </c>
      <c r="B163" s="1"/>
      <c r="C163" s="298" t="s">
        <v>91</v>
      </c>
      <c r="D163" s="299"/>
      <c r="E163" s="299"/>
      <c r="F163" s="299"/>
      <c r="G163" s="296" t="s">
        <v>456</v>
      </c>
      <c r="H163" s="297"/>
    </row>
    <row r="164" spans="1:9" s="2" customFormat="1" ht="20.100000000000001" customHeight="1">
      <c r="A164" s="42" t="s">
        <v>310</v>
      </c>
      <c r="B164" s="3"/>
      <c r="C164" s="300" t="s">
        <v>71</v>
      </c>
      <c r="D164" s="300"/>
      <c r="E164" s="300"/>
      <c r="F164" s="300"/>
      <c r="G164" s="295" t="s">
        <v>87</v>
      </c>
      <c r="H164" s="295"/>
      <c r="I164" s="4"/>
    </row>
    <row r="165" spans="1:9">
      <c r="A165" s="37"/>
    </row>
    <row r="166" spans="1:9">
      <c r="A166" s="37"/>
    </row>
    <row r="167" spans="1:9">
      <c r="A167" s="37"/>
    </row>
    <row r="168" spans="1:9">
      <c r="A168" s="37"/>
    </row>
    <row r="169" spans="1:9">
      <c r="A169" s="37"/>
    </row>
    <row r="170" spans="1:9">
      <c r="A170" s="37"/>
    </row>
    <row r="171" spans="1:9">
      <c r="A171" s="37"/>
    </row>
    <row r="172" spans="1:9">
      <c r="A172" s="37"/>
    </row>
    <row r="173" spans="1:9">
      <c r="A173" s="37"/>
    </row>
    <row r="174" spans="1:9">
      <c r="A174" s="37"/>
    </row>
    <row r="175" spans="1:9">
      <c r="A175" s="37"/>
    </row>
    <row r="176" spans="1:9">
      <c r="A176" s="37"/>
    </row>
    <row r="177" spans="1:1">
      <c r="A177" s="37"/>
    </row>
    <row r="178" spans="1:1">
      <c r="A178" s="37"/>
    </row>
    <row r="179" spans="1:1">
      <c r="A179" s="37"/>
    </row>
    <row r="180" spans="1:1">
      <c r="A180" s="37"/>
    </row>
    <row r="181" spans="1:1">
      <c r="A181" s="37"/>
    </row>
    <row r="182" spans="1:1">
      <c r="A182" s="37"/>
    </row>
    <row r="183" spans="1:1">
      <c r="A183" s="37"/>
    </row>
    <row r="184" spans="1:1">
      <c r="A184" s="37"/>
    </row>
    <row r="185" spans="1:1">
      <c r="A185" s="37"/>
    </row>
    <row r="186" spans="1:1">
      <c r="A186" s="37"/>
    </row>
    <row r="187" spans="1:1">
      <c r="A187" s="37"/>
    </row>
    <row r="188" spans="1:1">
      <c r="A188" s="37"/>
    </row>
    <row r="189" spans="1:1">
      <c r="A189" s="37"/>
    </row>
    <row r="190" spans="1:1">
      <c r="A190" s="37"/>
    </row>
    <row r="191" spans="1:1">
      <c r="A191" s="37"/>
    </row>
    <row r="192" spans="1:1">
      <c r="A192" s="37"/>
    </row>
    <row r="193" spans="1:1">
      <c r="A193" s="37"/>
    </row>
    <row r="194" spans="1:1">
      <c r="A194" s="37"/>
    </row>
    <row r="195" spans="1:1">
      <c r="A195" s="37"/>
    </row>
    <row r="196" spans="1:1">
      <c r="A196" s="37"/>
    </row>
    <row r="197" spans="1:1">
      <c r="A197" s="37"/>
    </row>
    <row r="198" spans="1:1">
      <c r="A198" s="37"/>
    </row>
    <row r="199" spans="1:1">
      <c r="A199" s="37"/>
    </row>
    <row r="200" spans="1:1">
      <c r="A200" s="37"/>
    </row>
    <row r="201" spans="1:1">
      <c r="A201" s="37"/>
    </row>
    <row r="202" spans="1:1">
      <c r="A202" s="37"/>
    </row>
    <row r="203" spans="1:1">
      <c r="A203" s="37"/>
    </row>
    <row r="204" spans="1:1">
      <c r="A204" s="37"/>
    </row>
    <row r="205" spans="1:1">
      <c r="A205" s="37"/>
    </row>
    <row r="206" spans="1:1">
      <c r="A206" s="37"/>
    </row>
    <row r="207" spans="1:1">
      <c r="A207" s="37"/>
    </row>
    <row r="208" spans="1:1">
      <c r="A208" s="37"/>
    </row>
    <row r="209" spans="1:1">
      <c r="A209" s="37"/>
    </row>
    <row r="210" spans="1:1">
      <c r="A210" s="37"/>
    </row>
    <row r="211" spans="1:1">
      <c r="A211" s="37"/>
    </row>
    <row r="212" spans="1:1">
      <c r="A212" s="37"/>
    </row>
    <row r="213" spans="1:1">
      <c r="A213" s="37"/>
    </row>
    <row r="214" spans="1:1">
      <c r="A214" s="37"/>
    </row>
    <row r="215" spans="1:1">
      <c r="A215" s="37"/>
    </row>
    <row r="216" spans="1:1">
      <c r="A216" s="37"/>
    </row>
    <row r="217" spans="1:1">
      <c r="A217" s="37"/>
    </row>
    <row r="218" spans="1:1">
      <c r="A218" s="37"/>
    </row>
    <row r="219" spans="1:1">
      <c r="A219" s="37"/>
    </row>
    <row r="220" spans="1:1">
      <c r="A220" s="37"/>
    </row>
    <row r="221" spans="1:1">
      <c r="A221" s="37"/>
    </row>
    <row r="222" spans="1:1">
      <c r="A222" s="37"/>
    </row>
    <row r="223" spans="1:1">
      <c r="A223" s="37"/>
    </row>
    <row r="224" spans="1:1">
      <c r="A224" s="37"/>
    </row>
    <row r="225" spans="1:1">
      <c r="A225" s="37"/>
    </row>
    <row r="226" spans="1:1">
      <c r="A226" s="37"/>
    </row>
    <row r="227" spans="1:1">
      <c r="A227" s="37"/>
    </row>
    <row r="228" spans="1:1">
      <c r="A228" s="37"/>
    </row>
    <row r="229" spans="1:1">
      <c r="A229" s="37"/>
    </row>
    <row r="230" spans="1:1">
      <c r="A230" s="37"/>
    </row>
    <row r="231" spans="1:1">
      <c r="A231" s="37"/>
    </row>
    <row r="232" spans="1:1">
      <c r="A232" s="37"/>
    </row>
    <row r="233" spans="1:1">
      <c r="A233" s="37"/>
    </row>
    <row r="234" spans="1:1">
      <c r="A234" s="37"/>
    </row>
    <row r="235" spans="1:1">
      <c r="A235" s="37"/>
    </row>
    <row r="236" spans="1:1">
      <c r="A236" s="37"/>
    </row>
    <row r="237" spans="1:1">
      <c r="A237" s="37"/>
    </row>
    <row r="238" spans="1:1">
      <c r="A238" s="37"/>
    </row>
    <row r="239" spans="1:1">
      <c r="A239" s="37"/>
    </row>
    <row r="240" spans="1:1">
      <c r="A240" s="37"/>
    </row>
    <row r="241" spans="1:1">
      <c r="A241" s="37"/>
    </row>
    <row r="242" spans="1:1">
      <c r="A242" s="37"/>
    </row>
    <row r="243" spans="1:1">
      <c r="A243" s="37"/>
    </row>
    <row r="244" spans="1:1">
      <c r="A244" s="37"/>
    </row>
    <row r="245" spans="1:1">
      <c r="A245" s="37"/>
    </row>
    <row r="246" spans="1:1">
      <c r="A246" s="37"/>
    </row>
    <row r="247" spans="1:1">
      <c r="A247" s="37"/>
    </row>
    <row r="248" spans="1:1">
      <c r="A248" s="37"/>
    </row>
    <row r="249" spans="1:1">
      <c r="A249" s="37"/>
    </row>
    <row r="250" spans="1:1">
      <c r="A250" s="37"/>
    </row>
    <row r="251" spans="1:1">
      <c r="A251" s="37"/>
    </row>
    <row r="252" spans="1:1">
      <c r="A252" s="37"/>
    </row>
    <row r="253" spans="1:1">
      <c r="A253" s="37"/>
    </row>
    <row r="254" spans="1:1">
      <c r="A254" s="37"/>
    </row>
    <row r="255" spans="1:1">
      <c r="A255" s="37"/>
    </row>
    <row r="256" spans="1:1">
      <c r="A256" s="37"/>
    </row>
    <row r="257" spans="1:1">
      <c r="A257" s="37"/>
    </row>
    <row r="258" spans="1:1">
      <c r="A258" s="37"/>
    </row>
    <row r="259" spans="1:1">
      <c r="A259" s="37"/>
    </row>
    <row r="260" spans="1:1">
      <c r="A260" s="37"/>
    </row>
    <row r="261" spans="1:1">
      <c r="A261" s="37"/>
    </row>
    <row r="262" spans="1:1">
      <c r="A262" s="37"/>
    </row>
    <row r="263" spans="1:1">
      <c r="A263" s="37"/>
    </row>
    <row r="264" spans="1:1">
      <c r="A264" s="37"/>
    </row>
    <row r="265" spans="1:1">
      <c r="A265" s="37"/>
    </row>
    <row r="266" spans="1:1">
      <c r="A266" s="37"/>
    </row>
    <row r="267" spans="1:1">
      <c r="A267" s="37"/>
    </row>
    <row r="268" spans="1:1">
      <c r="A268" s="37"/>
    </row>
    <row r="269" spans="1:1">
      <c r="A269" s="37"/>
    </row>
    <row r="270" spans="1:1">
      <c r="A270" s="37"/>
    </row>
    <row r="271" spans="1:1">
      <c r="A271" s="37"/>
    </row>
    <row r="272" spans="1:1">
      <c r="A272" s="37"/>
    </row>
    <row r="273" spans="1:1">
      <c r="A273" s="37"/>
    </row>
    <row r="274" spans="1:1">
      <c r="A274" s="37"/>
    </row>
    <row r="275" spans="1:1">
      <c r="A275" s="37"/>
    </row>
    <row r="276" spans="1:1">
      <c r="A276" s="37"/>
    </row>
    <row r="277" spans="1:1">
      <c r="A277" s="37"/>
    </row>
    <row r="278" spans="1:1">
      <c r="A278" s="37"/>
    </row>
    <row r="279" spans="1:1">
      <c r="A279" s="37"/>
    </row>
    <row r="280" spans="1:1">
      <c r="A280" s="37"/>
    </row>
    <row r="281" spans="1:1">
      <c r="A281" s="37"/>
    </row>
    <row r="282" spans="1:1">
      <c r="A282" s="37"/>
    </row>
    <row r="283" spans="1:1">
      <c r="A283" s="37"/>
    </row>
    <row r="284" spans="1:1">
      <c r="A284" s="37"/>
    </row>
    <row r="285" spans="1:1">
      <c r="A285" s="37"/>
    </row>
    <row r="286" spans="1:1">
      <c r="A286" s="37"/>
    </row>
    <row r="287" spans="1:1">
      <c r="A287" s="37"/>
    </row>
    <row r="288" spans="1:1">
      <c r="A288" s="37"/>
    </row>
    <row r="289" spans="1:1">
      <c r="A289" s="37"/>
    </row>
    <row r="290" spans="1:1">
      <c r="A290" s="37"/>
    </row>
    <row r="291" spans="1:1">
      <c r="A291" s="37"/>
    </row>
    <row r="292" spans="1:1">
      <c r="A292" s="37"/>
    </row>
    <row r="293" spans="1:1">
      <c r="A293" s="37"/>
    </row>
    <row r="294" spans="1:1">
      <c r="A294" s="37"/>
    </row>
    <row r="295" spans="1:1">
      <c r="A295" s="37"/>
    </row>
    <row r="296" spans="1:1">
      <c r="A296" s="37"/>
    </row>
    <row r="297" spans="1:1">
      <c r="A297" s="37"/>
    </row>
    <row r="298" spans="1:1">
      <c r="A298" s="37"/>
    </row>
    <row r="299" spans="1:1">
      <c r="A299" s="37"/>
    </row>
    <row r="300" spans="1:1">
      <c r="A300" s="37"/>
    </row>
    <row r="301" spans="1:1">
      <c r="A301" s="37"/>
    </row>
    <row r="302" spans="1:1">
      <c r="A302" s="37"/>
    </row>
    <row r="303" spans="1:1">
      <c r="A303" s="37"/>
    </row>
    <row r="304" spans="1:1">
      <c r="A304" s="37"/>
    </row>
    <row r="305" spans="1:1">
      <c r="A305" s="37"/>
    </row>
    <row r="306" spans="1:1">
      <c r="A306" s="37"/>
    </row>
    <row r="307" spans="1:1">
      <c r="A307" s="37"/>
    </row>
    <row r="308" spans="1:1">
      <c r="A308" s="37"/>
    </row>
    <row r="309" spans="1:1">
      <c r="A309" s="37"/>
    </row>
    <row r="310" spans="1:1">
      <c r="A310" s="37"/>
    </row>
    <row r="311" spans="1:1">
      <c r="A311" s="37"/>
    </row>
    <row r="312" spans="1:1">
      <c r="A312" s="37"/>
    </row>
    <row r="313" spans="1:1">
      <c r="A313" s="37"/>
    </row>
    <row r="314" spans="1:1">
      <c r="A314" s="37"/>
    </row>
    <row r="315" spans="1:1">
      <c r="A315" s="37"/>
    </row>
    <row r="316" spans="1:1">
      <c r="A316" s="37"/>
    </row>
    <row r="317" spans="1:1">
      <c r="A317" s="37"/>
    </row>
    <row r="318" spans="1:1">
      <c r="A318" s="37"/>
    </row>
    <row r="319" spans="1:1">
      <c r="A319" s="37"/>
    </row>
    <row r="320" spans="1:1">
      <c r="A320" s="37"/>
    </row>
    <row r="321" spans="1:1">
      <c r="A321" s="37"/>
    </row>
    <row r="322" spans="1:1">
      <c r="A322" s="37"/>
    </row>
    <row r="323" spans="1:1">
      <c r="A323" s="28"/>
    </row>
    <row r="324" spans="1:1">
      <c r="A324" s="28"/>
    </row>
    <row r="325" spans="1:1">
      <c r="A325" s="28"/>
    </row>
    <row r="326" spans="1:1">
      <c r="A326" s="28"/>
    </row>
    <row r="327" spans="1:1">
      <c r="A327" s="28"/>
    </row>
    <row r="328" spans="1:1">
      <c r="A328" s="28"/>
    </row>
    <row r="329" spans="1:1">
      <c r="A329" s="28"/>
    </row>
    <row r="330" spans="1:1">
      <c r="A330" s="28"/>
    </row>
    <row r="331" spans="1:1">
      <c r="A331" s="28"/>
    </row>
    <row r="332" spans="1:1">
      <c r="A332" s="28"/>
    </row>
    <row r="333" spans="1:1">
      <c r="A333" s="28"/>
    </row>
    <row r="334" spans="1:1">
      <c r="A334" s="28"/>
    </row>
    <row r="335" spans="1:1">
      <c r="A335" s="28"/>
    </row>
    <row r="336" spans="1:1">
      <c r="A336" s="28"/>
    </row>
    <row r="337" spans="1:1">
      <c r="A337" s="28"/>
    </row>
    <row r="338" spans="1:1">
      <c r="A338" s="28"/>
    </row>
    <row r="339" spans="1:1">
      <c r="A339" s="28"/>
    </row>
    <row r="340" spans="1:1">
      <c r="A340" s="28"/>
    </row>
    <row r="341" spans="1:1">
      <c r="A341" s="28"/>
    </row>
    <row r="342" spans="1:1">
      <c r="A342" s="28"/>
    </row>
    <row r="343" spans="1:1">
      <c r="A343" s="28"/>
    </row>
    <row r="344" spans="1:1">
      <c r="A344" s="28"/>
    </row>
    <row r="345" spans="1:1">
      <c r="A345" s="28"/>
    </row>
    <row r="346" spans="1:1">
      <c r="A346" s="28"/>
    </row>
    <row r="347" spans="1:1">
      <c r="A347" s="28"/>
    </row>
    <row r="348" spans="1:1">
      <c r="A348" s="28"/>
    </row>
    <row r="349" spans="1:1">
      <c r="A349" s="28"/>
    </row>
    <row r="350" spans="1:1">
      <c r="A350" s="28"/>
    </row>
    <row r="351" spans="1:1">
      <c r="A351" s="28"/>
    </row>
    <row r="352" spans="1:1">
      <c r="A352" s="28"/>
    </row>
    <row r="353" spans="1:1">
      <c r="A353" s="28"/>
    </row>
    <row r="354" spans="1:1">
      <c r="A354" s="28"/>
    </row>
    <row r="355" spans="1:1">
      <c r="A355" s="28"/>
    </row>
    <row r="356" spans="1:1">
      <c r="A356" s="28"/>
    </row>
    <row r="357" spans="1:1">
      <c r="A357" s="28"/>
    </row>
    <row r="358" spans="1:1">
      <c r="A358" s="28"/>
    </row>
    <row r="359" spans="1:1">
      <c r="A359" s="28"/>
    </row>
    <row r="360" spans="1:1">
      <c r="A360" s="28"/>
    </row>
    <row r="361" spans="1:1">
      <c r="A361" s="28"/>
    </row>
    <row r="362" spans="1:1">
      <c r="A362" s="28"/>
    </row>
    <row r="363" spans="1:1">
      <c r="A363" s="28"/>
    </row>
    <row r="364" spans="1:1">
      <c r="A364" s="28"/>
    </row>
    <row r="365" spans="1:1">
      <c r="A365" s="28"/>
    </row>
    <row r="366" spans="1:1">
      <c r="A366" s="28"/>
    </row>
    <row r="367" spans="1:1">
      <c r="A367" s="28"/>
    </row>
    <row r="368" spans="1:1">
      <c r="A368" s="28"/>
    </row>
    <row r="369" spans="1:1">
      <c r="A369" s="28"/>
    </row>
    <row r="370" spans="1:1">
      <c r="A370" s="28"/>
    </row>
    <row r="371" spans="1:1">
      <c r="A371" s="28"/>
    </row>
    <row r="372" spans="1:1">
      <c r="A372" s="28"/>
    </row>
    <row r="373" spans="1:1">
      <c r="A373" s="28"/>
    </row>
    <row r="374" spans="1:1">
      <c r="A374" s="28"/>
    </row>
    <row r="375" spans="1:1">
      <c r="A375" s="28"/>
    </row>
    <row r="376" spans="1:1">
      <c r="A376" s="28"/>
    </row>
    <row r="377" spans="1:1">
      <c r="A377" s="28"/>
    </row>
    <row r="378" spans="1:1">
      <c r="A378" s="28"/>
    </row>
    <row r="379" spans="1:1">
      <c r="A379" s="28"/>
    </row>
    <row r="380" spans="1:1">
      <c r="A380" s="28"/>
    </row>
    <row r="381" spans="1:1">
      <c r="A381" s="28"/>
    </row>
    <row r="382" spans="1:1">
      <c r="A382" s="28"/>
    </row>
    <row r="383" spans="1:1">
      <c r="A383" s="28"/>
    </row>
    <row r="384" spans="1:1">
      <c r="A384" s="28"/>
    </row>
    <row r="385" spans="1:1">
      <c r="A385" s="28"/>
    </row>
    <row r="386" spans="1:1">
      <c r="A386" s="28"/>
    </row>
    <row r="387" spans="1:1">
      <c r="A387" s="28"/>
    </row>
    <row r="388" spans="1:1">
      <c r="A388" s="28"/>
    </row>
    <row r="389" spans="1:1">
      <c r="A389" s="28"/>
    </row>
    <row r="390" spans="1:1">
      <c r="A390" s="28"/>
    </row>
    <row r="391" spans="1:1">
      <c r="A391" s="28"/>
    </row>
    <row r="392" spans="1:1">
      <c r="A392" s="28"/>
    </row>
    <row r="393" spans="1:1">
      <c r="A393" s="28"/>
    </row>
    <row r="394" spans="1:1">
      <c r="A394" s="28"/>
    </row>
    <row r="395" spans="1:1">
      <c r="A395" s="28"/>
    </row>
    <row r="396" spans="1:1">
      <c r="A396" s="28"/>
    </row>
    <row r="397" spans="1:1">
      <c r="A397" s="28"/>
    </row>
    <row r="398" spans="1:1">
      <c r="A398" s="28"/>
    </row>
    <row r="399" spans="1:1">
      <c r="A399" s="28"/>
    </row>
    <row r="400" spans="1:1">
      <c r="A400" s="28"/>
    </row>
    <row r="401" spans="1:1">
      <c r="A401" s="28"/>
    </row>
    <row r="402" spans="1:1">
      <c r="A402" s="28"/>
    </row>
    <row r="403" spans="1:1">
      <c r="A403" s="28"/>
    </row>
    <row r="404" spans="1:1">
      <c r="A404" s="28"/>
    </row>
    <row r="405" spans="1:1">
      <c r="A405" s="28"/>
    </row>
    <row r="406" spans="1:1">
      <c r="A406" s="28"/>
    </row>
    <row r="407" spans="1:1">
      <c r="A407" s="28"/>
    </row>
    <row r="408" spans="1:1">
      <c r="A408" s="28"/>
    </row>
    <row r="409" spans="1:1">
      <c r="A409" s="28"/>
    </row>
    <row r="410" spans="1:1">
      <c r="A410" s="28"/>
    </row>
    <row r="411" spans="1:1">
      <c r="A411" s="28"/>
    </row>
    <row r="412" spans="1:1">
      <c r="A412" s="28"/>
    </row>
    <row r="413" spans="1:1">
      <c r="A413" s="28"/>
    </row>
    <row r="414" spans="1:1">
      <c r="A414" s="28"/>
    </row>
    <row r="415" spans="1:1">
      <c r="A415" s="28"/>
    </row>
    <row r="416" spans="1:1">
      <c r="A416" s="28"/>
    </row>
    <row r="417" spans="1:1">
      <c r="A417" s="28"/>
    </row>
    <row r="418" spans="1:1">
      <c r="A418" s="28"/>
    </row>
    <row r="419" spans="1:1">
      <c r="A419" s="28"/>
    </row>
    <row r="420" spans="1:1">
      <c r="A420" s="28"/>
    </row>
    <row r="421" spans="1:1">
      <c r="A421" s="28"/>
    </row>
    <row r="422" spans="1:1">
      <c r="A422" s="28"/>
    </row>
    <row r="423" spans="1:1">
      <c r="A423" s="28"/>
    </row>
    <row r="424" spans="1:1">
      <c r="A424" s="28"/>
    </row>
    <row r="425" spans="1:1">
      <c r="A425" s="28"/>
    </row>
    <row r="426" spans="1:1">
      <c r="A426" s="28"/>
    </row>
    <row r="427" spans="1:1">
      <c r="A427" s="28"/>
    </row>
    <row r="428" spans="1:1">
      <c r="A428" s="28"/>
    </row>
    <row r="429" spans="1:1">
      <c r="A429" s="28"/>
    </row>
    <row r="430" spans="1:1">
      <c r="A430" s="28"/>
    </row>
    <row r="431" spans="1:1">
      <c r="A431" s="28"/>
    </row>
    <row r="432" spans="1:1">
      <c r="A432" s="28"/>
    </row>
    <row r="433" spans="1:1">
      <c r="A433" s="28"/>
    </row>
    <row r="434" spans="1:1">
      <c r="A434" s="28"/>
    </row>
    <row r="435" spans="1:1">
      <c r="A435" s="28"/>
    </row>
    <row r="436" spans="1:1">
      <c r="A436" s="28"/>
    </row>
    <row r="437" spans="1:1">
      <c r="A437" s="28"/>
    </row>
    <row r="438" spans="1:1">
      <c r="A438" s="28"/>
    </row>
    <row r="439" spans="1:1">
      <c r="A439" s="28"/>
    </row>
    <row r="440" spans="1:1">
      <c r="A440" s="28"/>
    </row>
    <row r="441" spans="1:1">
      <c r="A441" s="28"/>
    </row>
    <row r="442" spans="1:1">
      <c r="A442" s="28"/>
    </row>
    <row r="443" spans="1:1">
      <c r="A443" s="28"/>
    </row>
    <row r="444" spans="1:1">
      <c r="A444" s="28"/>
    </row>
    <row r="445" spans="1:1">
      <c r="A445" s="28"/>
    </row>
    <row r="446" spans="1:1">
      <c r="A446" s="28"/>
    </row>
    <row r="447" spans="1:1">
      <c r="A447" s="28"/>
    </row>
    <row r="448" spans="1:1">
      <c r="A448" s="28"/>
    </row>
    <row r="449" spans="1:1">
      <c r="A449" s="28"/>
    </row>
    <row r="450" spans="1:1">
      <c r="A450" s="28"/>
    </row>
    <row r="451" spans="1:1">
      <c r="A451" s="28"/>
    </row>
    <row r="452" spans="1:1">
      <c r="A452" s="28"/>
    </row>
    <row r="453" spans="1:1">
      <c r="A453" s="28"/>
    </row>
    <row r="454" spans="1:1">
      <c r="A454" s="28"/>
    </row>
    <row r="455" spans="1:1">
      <c r="A455" s="28"/>
    </row>
    <row r="456" spans="1:1">
      <c r="A456" s="28"/>
    </row>
    <row r="457" spans="1:1">
      <c r="A457" s="28"/>
    </row>
    <row r="458" spans="1:1">
      <c r="A458" s="28"/>
    </row>
    <row r="459" spans="1:1">
      <c r="A459" s="28"/>
    </row>
    <row r="460" spans="1:1">
      <c r="A460" s="28"/>
    </row>
    <row r="461" spans="1:1">
      <c r="A461" s="28"/>
    </row>
    <row r="462" spans="1:1">
      <c r="A462" s="28"/>
    </row>
    <row r="463" spans="1:1">
      <c r="A463" s="28"/>
    </row>
    <row r="464" spans="1:1">
      <c r="A464" s="28"/>
    </row>
    <row r="465" spans="1:1">
      <c r="A465" s="28"/>
    </row>
    <row r="466" spans="1:1">
      <c r="A466" s="28"/>
    </row>
    <row r="467" spans="1:1">
      <c r="A467" s="28"/>
    </row>
    <row r="468" spans="1:1">
      <c r="A468" s="28"/>
    </row>
    <row r="469" spans="1:1">
      <c r="A469" s="28"/>
    </row>
    <row r="470" spans="1:1">
      <c r="A470" s="28"/>
    </row>
    <row r="471" spans="1:1">
      <c r="A471" s="28"/>
    </row>
    <row r="472" spans="1:1">
      <c r="A472" s="28"/>
    </row>
    <row r="473" spans="1:1">
      <c r="A473" s="28"/>
    </row>
    <row r="474" spans="1:1">
      <c r="A474" s="28"/>
    </row>
    <row r="475" spans="1:1">
      <c r="A475" s="28"/>
    </row>
    <row r="476" spans="1:1">
      <c r="A476" s="28"/>
    </row>
    <row r="477" spans="1:1">
      <c r="A477" s="28"/>
    </row>
    <row r="478" spans="1:1">
      <c r="A478" s="28"/>
    </row>
    <row r="479" spans="1:1">
      <c r="A479" s="28"/>
    </row>
    <row r="480" spans="1:1">
      <c r="A480" s="28"/>
    </row>
    <row r="481" spans="1:1">
      <c r="A481" s="28"/>
    </row>
    <row r="482" spans="1:1">
      <c r="A482" s="28"/>
    </row>
    <row r="483" spans="1:1">
      <c r="A483" s="28"/>
    </row>
    <row r="484" spans="1:1">
      <c r="A484" s="28"/>
    </row>
    <row r="485" spans="1:1">
      <c r="A485" s="28"/>
    </row>
    <row r="486" spans="1:1">
      <c r="A486" s="28"/>
    </row>
    <row r="487" spans="1:1">
      <c r="A487" s="28"/>
    </row>
    <row r="488" spans="1:1">
      <c r="A488" s="28"/>
    </row>
  </sheetData>
  <mergeCells count="37">
    <mergeCell ref="A126:H126"/>
    <mergeCell ref="A142:H142"/>
    <mergeCell ref="B9:E9"/>
    <mergeCell ref="A16:H16"/>
    <mergeCell ref="G164:H164"/>
    <mergeCell ref="G163:H163"/>
    <mergeCell ref="C163:F163"/>
    <mergeCell ref="C164:F164"/>
    <mergeCell ref="A151:H151"/>
    <mergeCell ref="A99:H99"/>
    <mergeCell ref="A107:H107"/>
    <mergeCell ref="A120:H120"/>
    <mergeCell ref="A21:A22"/>
    <mergeCell ref="B21:B22"/>
    <mergeCell ref="A19:H19"/>
    <mergeCell ref="B2:E2"/>
    <mergeCell ref="A83:H83"/>
    <mergeCell ref="A73:H73"/>
    <mergeCell ref="A24:H24"/>
    <mergeCell ref="A72:H72"/>
    <mergeCell ref="A17:H17"/>
    <mergeCell ref="C21:D21"/>
    <mergeCell ref="E21:H21"/>
    <mergeCell ref="A18:H18"/>
    <mergeCell ref="B14:E14"/>
    <mergeCell ref="B4:E4"/>
    <mergeCell ref="B12:E12"/>
    <mergeCell ref="B13:E13"/>
    <mergeCell ref="F9:G9"/>
    <mergeCell ref="B6:E6"/>
    <mergeCell ref="B7:E7"/>
    <mergeCell ref="B8:E8"/>
    <mergeCell ref="B3:E3"/>
    <mergeCell ref="F10:G10"/>
    <mergeCell ref="B5:E5"/>
    <mergeCell ref="B11:E11"/>
    <mergeCell ref="B10:E10"/>
  </mergeCells>
  <phoneticPr fontId="3" type="noConversion"/>
  <pageMargins left="0.23622047244094491" right="0.23622047244094491" top="0.74803149606299213" bottom="0.74803149606299213" header="0.31496062992125984" footer="0.31496062992125984"/>
  <pageSetup paperSize="9" scale="48" orientation="landscape" verticalDpi="300" r:id="rId1"/>
  <headerFooter alignWithMargins="0"/>
  <rowBreaks count="1" manualBreakCount="1">
    <brk id="119" max="7" man="1"/>
  </rowBreaks>
  <ignoredErrors>
    <ignoredError sqref="G100 H44 G86 H52:H71 H100:H106 H108:H119 C157:C160 H143:H150 G29:G33 G39:G40 H25:H41 C42:H43 G102:G106 G45:H51 C121:H121 G59 H141 F157:G160 H152:H160 H135:H139 H127:H133 H75:H81 G76:G81 H92:H93 H84 H97:H98 H85:H89 G123:H123 C122:E122 G122:H122 C125:E125 G125:H125 G124:H124" evalError="1"/>
    <ignoredError sqref="B109 B143:B150 B152:B160" numberStoredAsText="1"/>
    <ignoredError sqref="E153:E155" formula="1"/>
    <ignoredError sqref="E157:E160" evalError="1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indexed="43"/>
  </sheetPr>
  <dimension ref="A1:I329"/>
  <sheetViews>
    <sheetView view="pageBreakPreview" zoomScale="75" zoomScaleNormal="50" zoomScaleSheetLayoutView="75" workbookViewId="0">
      <pane xSplit="2" ySplit="7" topLeftCell="C8" activePane="bottomRight" state="frozen"/>
      <selection activeCell="A67" sqref="A67"/>
      <selection pane="topRight" activeCell="A67" sqref="A67"/>
      <selection pane="bottomLeft" activeCell="A67" sqref="A67"/>
      <selection pane="bottomRight" activeCell="G21" sqref="G21"/>
    </sheetView>
  </sheetViews>
  <sheetFormatPr defaultRowHeight="18.75"/>
  <cols>
    <col min="1" max="1" width="92.85546875" style="3" customWidth="1"/>
    <col min="2" max="2" width="14.85546875" style="14" customWidth="1"/>
    <col min="3" max="7" width="22.42578125" style="14" customWidth="1"/>
    <col min="8" max="8" width="19.85546875" style="14" customWidth="1"/>
    <col min="9" max="9" width="69.28515625" style="14" customWidth="1"/>
    <col min="10" max="16384" width="9.140625" style="3"/>
  </cols>
  <sheetData>
    <row r="1" spans="1:9">
      <c r="I1" s="11" t="s">
        <v>397</v>
      </c>
    </row>
    <row r="2" spans="1:9">
      <c r="A2" s="309" t="s">
        <v>85</v>
      </c>
      <c r="B2" s="309"/>
      <c r="C2" s="309"/>
      <c r="D2" s="309"/>
      <c r="E2" s="309"/>
      <c r="F2" s="309"/>
      <c r="G2" s="309"/>
      <c r="H2" s="309"/>
      <c r="I2" s="309"/>
    </row>
    <row r="3" spans="1:9" ht="22.5" customHeight="1">
      <c r="A3" s="23"/>
      <c r="B3" s="31"/>
      <c r="C3" s="31"/>
      <c r="D3" s="31"/>
      <c r="E3" s="31"/>
      <c r="F3" s="31"/>
      <c r="G3" s="31"/>
      <c r="H3" s="31" t="s">
        <v>372</v>
      </c>
      <c r="I3" s="31"/>
    </row>
    <row r="4" spans="1:9" ht="39" customHeight="1">
      <c r="A4" s="304" t="s">
        <v>172</v>
      </c>
      <c r="B4" s="289" t="s">
        <v>18</v>
      </c>
      <c r="C4" s="289" t="s">
        <v>311</v>
      </c>
      <c r="D4" s="289"/>
      <c r="E4" s="304" t="s">
        <v>410</v>
      </c>
      <c r="F4" s="304"/>
      <c r="G4" s="304"/>
      <c r="H4" s="304"/>
      <c r="I4" s="304"/>
    </row>
    <row r="5" spans="1:9" ht="37.5">
      <c r="A5" s="304"/>
      <c r="B5" s="289"/>
      <c r="C5" s="7" t="s">
        <v>409</v>
      </c>
      <c r="D5" s="7" t="s">
        <v>407</v>
      </c>
      <c r="E5" s="7" t="s">
        <v>161</v>
      </c>
      <c r="F5" s="7" t="s">
        <v>155</v>
      </c>
      <c r="G5" s="38" t="s">
        <v>167</v>
      </c>
      <c r="H5" s="38" t="s">
        <v>168</v>
      </c>
      <c r="I5" s="7" t="s">
        <v>166</v>
      </c>
    </row>
    <row r="6" spans="1:9">
      <c r="A6" s="6">
        <v>1</v>
      </c>
      <c r="B6" s="7">
        <v>2</v>
      </c>
      <c r="C6" s="6">
        <v>3</v>
      </c>
      <c r="D6" s="7">
        <v>4</v>
      </c>
      <c r="E6" s="6">
        <v>5</v>
      </c>
      <c r="F6" s="7">
        <v>6</v>
      </c>
      <c r="G6" s="6">
        <v>7</v>
      </c>
      <c r="H6" s="7">
        <v>8</v>
      </c>
      <c r="I6" s="6">
        <v>9</v>
      </c>
    </row>
    <row r="7" spans="1:9" s="5" customFormat="1" ht="24.95" customHeight="1">
      <c r="A7" s="313" t="s">
        <v>165</v>
      </c>
      <c r="B7" s="313"/>
      <c r="C7" s="313"/>
      <c r="D7" s="313"/>
      <c r="E7" s="313"/>
      <c r="F7" s="313"/>
      <c r="G7" s="313"/>
      <c r="H7" s="313"/>
      <c r="I7" s="313"/>
    </row>
    <row r="8" spans="1:9" s="206" customFormat="1" ht="20.100000000000001" customHeight="1">
      <c r="A8" s="204" t="s">
        <v>137</v>
      </c>
      <c r="B8" s="109">
        <v>1000</v>
      </c>
      <c r="C8" s="110">
        <v>13824</v>
      </c>
      <c r="D8" s="110">
        <v>18172</v>
      </c>
      <c r="E8" s="110">
        <v>18970</v>
      </c>
      <c r="F8" s="110">
        <v>18172</v>
      </c>
      <c r="G8" s="110">
        <f>F8-E8</f>
        <v>-798</v>
      </c>
      <c r="H8" s="111">
        <f>(F8/E8)*100</f>
        <v>95.793357933579344</v>
      </c>
      <c r="I8" s="112"/>
    </row>
    <row r="9" spans="1:9" s="206" customFormat="1" ht="20.100000000000001" customHeight="1">
      <c r="A9" s="204" t="s">
        <v>122</v>
      </c>
      <c r="B9" s="109">
        <v>1010</v>
      </c>
      <c r="C9" s="110">
        <f>SUM(C10:C17)</f>
        <v>-13888</v>
      </c>
      <c r="D9" s="110">
        <f>SUM(D10:D17)</f>
        <v>-16752</v>
      </c>
      <c r="E9" s="110">
        <f>SUM(E10:E17)</f>
        <v>-16690</v>
      </c>
      <c r="F9" s="110">
        <f>SUM(F10:F17)</f>
        <v>-16752</v>
      </c>
      <c r="G9" s="110">
        <f>F9-E9</f>
        <v>-62</v>
      </c>
      <c r="H9" s="111">
        <f t="shared" ref="H9:H72" si="0">(F9/E9)*100</f>
        <v>100.37147992810065</v>
      </c>
      <c r="I9" s="112"/>
    </row>
    <row r="10" spans="1:9" s="2" customFormat="1" ht="20.100000000000001" customHeight="1">
      <c r="A10" s="101" t="s">
        <v>342</v>
      </c>
      <c r="B10" s="106">
        <v>1011</v>
      </c>
      <c r="C10" s="103">
        <v>-2586</v>
      </c>
      <c r="D10" s="103">
        <v>-2571</v>
      </c>
      <c r="E10" s="103">
        <v>-3110</v>
      </c>
      <c r="F10" s="103">
        <v>-2571</v>
      </c>
      <c r="G10" s="103">
        <f t="shared" ref="G10:G60" si="1">F10-E10</f>
        <v>539</v>
      </c>
      <c r="H10" s="104">
        <f t="shared" si="0"/>
        <v>82.668810289389071</v>
      </c>
      <c r="I10" s="107"/>
    </row>
    <row r="11" spans="1:9" s="2" customFormat="1" ht="20.100000000000001" customHeight="1">
      <c r="A11" s="101" t="s">
        <v>343</v>
      </c>
      <c r="B11" s="106">
        <v>1012</v>
      </c>
      <c r="C11" s="103">
        <v>-393</v>
      </c>
      <c r="D11" s="103">
        <v>-379</v>
      </c>
      <c r="E11" s="103">
        <v>-620</v>
      </c>
      <c r="F11" s="103">
        <v>-379</v>
      </c>
      <c r="G11" s="103">
        <f t="shared" si="1"/>
        <v>241</v>
      </c>
      <c r="H11" s="104">
        <f t="shared" si="0"/>
        <v>61.12903225806452</v>
      </c>
      <c r="I11" s="107"/>
    </row>
    <row r="12" spans="1:9" s="2" customFormat="1" ht="20.100000000000001" customHeight="1">
      <c r="A12" s="101" t="s">
        <v>344</v>
      </c>
      <c r="B12" s="106">
        <v>1013</v>
      </c>
      <c r="C12" s="103">
        <v>-133</v>
      </c>
      <c r="D12" s="103">
        <v>-114</v>
      </c>
      <c r="E12" s="103">
        <v>-310</v>
      </c>
      <c r="F12" s="103">
        <v>-114</v>
      </c>
      <c r="G12" s="103">
        <f t="shared" si="1"/>
        <v>196</v>
      </c>
      <c r="H12" s="104">
        <f t="shared" si="0"/>
        <v>36.774193548387096</v>
      </c>
      <c r="I12" s="107"/>
    </row>
    <row r="13" spans="1:9" s="2" customFormat="1" ht="20.100000000000001" customHeight="1">
      <c r="A13" s="101" t="s">
        <v>5</v>
      </c>
      <c r="B13" s="106">
        <v>1014</v>
      </c>
      <c r="C13" s="103">
        <v>-6673</v>
      </c>
      <c r="D13" s="103">
        <v>-9676</v>
      </c>
      <c r="E13" s="103">
        <v>-7377</v>
      </c>
      <c r="F13" s="103">
        <v>-9676</v>
      </c>
      <c r="G13" s="103">
        <f t="shared" si="1"/>
        <v>-2299</v>
      </c>
      <c r="H13" s="104">
        <f t="shared" si="0"/>
        <v>131.16442998508879</v>
      </c>
      <c r="I13" s="107"/>
    </row>
    <row r="14" spans="1:9" s="2" customFormat="1" ht="20.100000000000001" customHeight="1">
      <c r="A14" s="101" t="s">
        <v>6</v>
      </c>
      <c r="B14" s="106">
        <v>1015</v>
      </c>
      <c r="C14" s="103">
        <v>-1387</v>
      </c>
      <c r="D14" s="103">
        <v>-1843</v>
      </c>
      <c r="E14" s="103">
        <v>-1623</v>
      </c>
      <c r="F14" s="103">
        <v>-1843</v>
      </c>
      <c r="G14" s="103">
        <f t="shared" si="1"/>
        <v>-220</v>
      </c>
      <c r="H14" s="104">
        <f t="shared" si="0"/>
        <v>113.55514479359212</v>
      </c>
      <c r="I14" s="107"/>
    </row>
    <row r="15" spans="1:9" s="2" customFormat="1" ht="37.5">
      <c r="A15" s="101" t="s">
        <v>345</v>
      </c>
      <c r="B15" s="106">
        <v>1016</v>
      </c>
      <c r="C15" s="103">
        <v>-179</v>
      </c>
      <c r="D15" s="103">
        <v>-629</v>
      </c>
      <c r="E15" s="103">
        <v>-170</v>
      </c>
      <c r="F15" s="103">
        <v>-629</v>
      </c>
      <c r="G15" s="103">
        <f t="shared" si="1"/>
        <v>-459</v>
      </c>
      <c r="H15" s="104">
        <f t="shared" si="0"/>
        <v>370</v>
      </c>
      <c r="I15" s="107"/>
    </row>
    <row r="16" spans="1:9" s="2" customFormat="1" ht="20.100000000000001" customHeight="1">
      <c r="A16" s="101" t="s">
        <v>346</v>
      </c>
      <c r="B16" s="106">
        <v>1017</v>
      </c>
      <c r="C16" s="103">
        <v>-2065</v>
      </c>
      <c r="D16" s="103">
        <v>-1306</v>
      </c>
      <c r="E16" s="103">
        <v>-2300</v>
      </c>
      <c r="F16" s="103">
        <v>-1306</v>
      </c>
      <c r="G16" s="103">
        <f t="shared" si="1"/>
        <v>994</v>
      </c>
      <c r="H16" s="104">
        <f t="shared" si="0"/>
        <v>56.782608695652172</v>
      </c>
      <c r="I16" s="107"/>
    </row>
    <row r="17" spans="1:9" s="2" customFormat="1" ht="20.100000000000001" customHeight="1">
      <c r="A17" s="101" t="s">
        <v>347</v>
      </c>
      <c r="B17" s="106">
        <v>1018</v>
      </c>
      <c r="C17" s="103">
        <v>-472</v>
      </c>
      <c r="D17" s="103">
        <v>-234</v>
      </c>
      <c r="E17" s="103">
        <v>-1180</v>
      </c>
      <c r="F17" s="103">
        <v>-234</v>
      </c>
      <c r="G17" s="103">
        <f t="shared" si="1"/>
        <v>946</v>
      </c>
      <c r="H17" s="104">
        <f t="shared" si="0"/>
        <v>19.830508474576273</v>
      </c>
      <c r="I17" s="107"/>
    </row>
    <row r="18" spans="1:9" s="5" customFormat="1" ht="20.100000000000001" customHeight="1">
      <c r="A18" s="108" t="s">
        <v>24</v>
      </c>
      <c r="B18" s="109">
        <v>1020</v>
      </c>
      <c r="C18" s="110">
        <f>SUM(C8,C9)</f>
        <v>-64</v>
      </c>
      <c r="D18" s="110">
        <f>SUM(D8,D9)</f>
        <v>1420</v>
      </c>
      <c r="E18" s="110">
        <f>SUM(E8,E9)</f>
        <v>2280</v>
      </c>
      <c r="F18" s="110">
        <f>SUM(F8,F9)</f>
        <v>1420</v>
      </c>
      <c r="G18" s="110">
        <f t="shared" si="1"/>
        <v>-860</v>
      </c>
      <c r="H18" s="111">
        <f t="shared" si="0"/>
        <v>62.280701754385973</v>
      </c>
      <c r="I18" s="112"/>
    </row>
    <row r="19" spans="1:9" s="206" customFormat="1" ht="20.100000000000001" customHeight="1">
      <c r="A19" s="204" t="s">
        <v>144</v>
      </c>
      <c r="B19" s="109">
        <v>1030</v>
      </c>
      <c r="C19" s="110">
        <f>SUM(C20:C39,C41)</f>
        <v>-2275</v>
      </c>
      <c r="D19" s="110">
        <f>SUM(D20:D39,D41)</f>
        <v>-3236</v>
      </c>
      <c r="E19" s="110">
        <f>SUM(E20:E39,E41)</f>
        <v>-2051</v>
      </c>
      <c r="F19" s="110">
        <f>SUM(F20:F39,F41)</f>
        <v>-3236</v>
      </c>
      <c r="G19" s="110">
        <f t="shared" si="1"/>
        <v>-1185</v>
      </c>
      <c r="H19" s="111">
        <f t="shared" si="0"/>
        <v>157.77669429546563</v>
      </c>
      <c r="I19" s="112"/>
    </row>
    <row r="20" spans="1:9" ht="20.100000000000001" customHeight="1">
      <c r="A20" s="101" t="s">
        <v>93</v>
      </c>
      <c r="B20" s="102">
        <v>1031</v>
      </c>
      <c r="C20" s="223" t="s">
        <v>206</v>
      </c>
      <c r="D20" s="223">
        <v>-35</v>
      </c>
      <c r="E20" s="223" t="s">
        <v>206</v>
      </c>
      <c r="F20" s="223">
        <v>-35</v>
      </c>
      <c r="G20" s="225" t="e">
        <f t="shared" si="1"/>
        <v>#VALUE!</v>
      </c>
      <c r="H20" s="213" t="e">
        <f t="shared" si="0"/>
        <v>#VALUE!</v>
      </c>
      <c r="I20" s="105"/>
    </row>
    <row r="21" spans="1:9" ht="20.100000000000001" customHeight="1">
      <c r="A21" s="101" t="s">
        <v>138</v>
      </c>
      <c r="B21" s="102">
        <v>1032</v>
      </c>
      <c r="C21" s="223" t="s">
        <v>206</v>
      </c>
      <c r="D21" s="223">
        <v>-15</v>
      </c>
      <c r="E21" s="223" t="s">
        <v>206</v>
      </c>
      <c r="F21" s="223">
        <v>-15</v>
      </c>
      <c r="G21" s="225" t="e">
        <f t="shared" si="1"/>
        <v>#VALUE!</v>
      </c>
      <c r="H21" s="213" t="e">
        <f t="shared" si="0"/>
        <v>#VALUE!</v>
      </c>
      <c r="I21" s="105"/>
    </row>
    <row r="22" spans="1:9" ht="20.100000000000001" customHeight="1">
      <c r="A22" s="101" t="s">
        <v>58</v>
      </c>
      <c r="B22" s="102">
        <v>1033</v>
      </c>
      <c r="C22" s="223">
        <v>-40</v>
      </c>
      <c r="D22" s="223" t="s">
        <v>206</v>
      </c>
      <c r="E22" s="223" t="s">
        <v>206</v>
      </c>
      <c r="F22" s="223" t="s">
        <v>206</v>
      </c>
      <c r="G22" s="225" t="e">
        <f t="shared" si="1"/>
        <v>#VALUE!</v>
      </c>
      <c r="H22" s="213" t="e">
        <f t="shared" si="0"/>
        <v>#VALUE!</v>
      </c>
      <c r="I22" s="105"/>
    </row>
    <row r="23" spans="1:9" ht="20.100000000000001" customHeight="1">
      <c r="A23" s="101" t="s">
        <v>22</v>
      </c>
      <c r="B23" s="102">
        <v>1034</v>
      </c>
      <c r="C23" s="103">
        <v>-6</v>
      </c>
      <c r="D23" s="103">
        <v>-5</v>
      </c>
      <c r="E23" s="103">
        <v>-7</v>
      </c>
      <c r="F23" s="103">
        <v>-5</v>
      </c>
      <c r="G23" s="103">
        <f t="shared" si="1"/>
        <v>2</v>
      </c>
      <c r="H23" s="104">
        <f t="shared" si="0"/>
        <v>71.428571428571431</v>
      </c>
      <c r="I23" s="105"/>
    </row>
    <row r="24" spans="1:9" ht="20.100000000000001" customHeight="1">
      <c r="A24" s="101" t="s">
        <v>23</v>
      </c>
      <c r="B24" s="102">
        <v>1035</v>
      </c>
      <c r="C24" s="103">
        <v>-31</v>
      </c>
      <c r="D24" s="103">
        <v>-138</v>
      </c>
      <c r="E24" s="103">
        <v>-52</v>
      </c>
      <c r="F24" s="103">
        <v>-138</v>
      </c>
      <c r="G24" s="103">
        <f t="shared" si="1"/>
        <v>-86</v>
      </c>
      <c r="H24" s="104">
        <f t="shared" si="0"/>
        <v>265.38461538461536</v>
      </c>
      <c r="I24" s="105"/>
    </row>
    <row r="25" spans="1:9" s="2" customFormat="1" ht="20.100000000000001" customHeight="1">
      <c r="A25" s="101" t="s">
        <v>34</v>
      </c>
      <c r="B25" s="102">
        <v>1036</v>
      </c>
      <c r="C25" s="223" t="s">
        <v>206</v>
      </c>
      <c r="D25" s="223">
        <v>-1</v>
      </c>
      <c r="E25" s="223">
        <v>-15</v>
      </c>
      <c r="F25" s="223">
        <v>-1</v>
      </c>
      <c r="G25" s="223">
        <f t="shared" si="1"/>
        <v>14</v>
      </c>
      <c r="H25" s="104">
        <f t="shared" si="0"/>
        <v>6.666666666666667</v>
      </c>
      <c r="I25" s="105"/>
    </row>
    <row r="26" spans="1:9" s="2" customFormat="1" ht="20.100000000000001" customHeight="1">
      <c r="A26" s="101" t="s">
        <v>35</v>
      </c>
      <c r="B26" s="102">
        <v>1037</v>
      </c>
      <c r="C26" s="223">
        <v>-20</v>
      </c>
      <c r="D26" s="223">
        <v>-30</v>
      </c>
      <c r="E26" s="223">
        <v>-24</v>
      </c>
      <c r="F26" s="223">
        <v>-30</v>
      </c>
      <c r="G26" s="223">
        <f t="shared" si="1"/>
        <v>-6</v>
      </c>
      <c r="H26" s="104">
        <f t="shared" si="0"/>
        <v>125</v>
      </c>
      <c r="I26" s="105"/>
    </row>
    <row r="27" spans="1:9" s="2" customFormat="1" ht="20.100000000000001" customHeight="1">
      <c r="A27" s="101" t="s">
        <v>36</v>
      </c>
      <c r="B27" s="102">
        <v>1038</v>
      </c>
      <c r="C27" s="223">
        <v>-1291</v>
      </c>
      <c r="D27" s="223">
        <v>-2083</v>
      </c>
      <c r="E27" s="223">
        <v>-1163</v>
      </c>
      <c r="F27" s="223">
        <v>-2083</v>
      </c>
      <c r="G27" s="223">
        <f t="shared" si="1"/>
        <v>-920</v>
      </c>
      <c r="H27" s="104">
        <f t="shared" si="0"/>
        <v>179.10576096302665</v>
      </c>
      <c r="I27" s="105"/>
    </row>
    <row r="28" spans="1:9" s="2" customFormat="1" ht="20.100000000000001" customHeight="1">
      <c r="A28" s="101" t="s">
        <v>37</v>
      </c>
      <c r="B28" s="102">
        <v>1039</v>
      </c>
      <c r="C28" s="223">
        <v>-239</v>
      </c>
      <c r="D28" s="223">
        <v>-370</v>
      </c>
      <c r="E28" s="223">
        <v>-256</v>
      </c>
      <c r="F28" s="223">
        <v>-370</v>
      </c>
      <c r="G28" s="223">
        <f t="shared" si="1"/>
        <v>-114</v>
      </c>
      <c r="H28" s="104">
        <f t="shared" si="0"/>
        <v>144.53125</v>
      </c>
      <c r="I28" s="105"/>
    </row>
    <row r="29" spans="1:9" s="2" customFormat="1" ht="42.75" customHeight="1">
      <c r="A29" s="101" t="s">
        <v>38</v>
      </c>
      <c r="B29" s="102">
        <v>1040</v>
      </c>
      <c r="C29" s="223">
        <v>-85</v>
      </c>
      <c r="D29" s="223">
        <v>-132</v>
      </c>
      <c r="E29" s="223">
        <v>-100</v>
      </c>
      <c r="F29" s="223">
        <v>-132</v>
      </c>
      <c r="G29" s="223">
        <f t="shared" si="1"/>
        <v>-32</v>
      </c>
      <c r="H29" s="104">
        <f t="shared" si="0"/>
        <v>132</v>
      </c>
      <c r="I29" s="105"/>
    </row>
    <row r="30" spans="1:9" s="2" customFormat="1" ht="42.75" customHeight="1">
      <c r="A30" s="101" t="s">
        <v>39</v>
      </c>
      <c r="B30" s="102">
        <v>1041</v>
      </c>
      <c r="C30" s="223" t="s">
        <v>206</v>
      </c>
      <c r="D30" s="223" t="s">
        <v>206</v>
      </c>
      <c r="E30" s="223" t="s">
        <v>206</v>
      </c>
      <c r="F30" s="223" t="s">
        <v>206</v>
      </c>
      <c r="G30" s="225" t="e">
        <f t="shared" si="1"/>
        <v>#VALUE!</v>
      </c>
      <c r="H30" s="213" t="e">
        <f t="shared" si="0"/>
        <v>#VALUE!</v>
      </c>
      <c r="I30" s="105"/>
    </row>
    <row r="31" spans="1:9" s="2" customFormat="1" ht="20.100000000000001" customHeight="1">
      <c r="A31" s="101" t="s">
        <v>40</v>
      </c>
      <c r="B31" s="102">
        <v>1042</v>
      </c>
      <c r="C31" s="223" t="s">
        <v>206</v>
      </c>
      <c r="D31" s="223">
        <v>-1</v>
      </c>
      <c r="E31" s="223" t="s">
        <v>206</v>
      </c>
      <c r="F31" s="223">
        <v>-1</v>
      </c>
      <c r="G31" s="225" t="e">
        <f t="shared" si="1"/>
        <v>#VALUE!</v>
      </c>
      <c r="H31" s="213" t="e">
        <f t="shared" si="0"/>
        <v>#VALUE!</v>
      </c>
      <c r="I31" s="105"/>
    </row>
    <row r="32" spans="1:9" s="2" customFormat="1" ht="20.100000000000001" customHeight="1">
      <c r="A32" s="101" t="s">
        <v>41</v>
      </c>
      <c r="B32" s="102">
        <v>1043</v>
      </c>
      <c r="C32" s="223" t="s">
        <v>206</v>
      </c>
      <c r="D32" s="223" t="s">
        <v>206</v>
      </c>
      <c r="E32" s="223">
        <v>-2</v>
      </c>
      <c r="F32" s="223" t="s">
        <v>206</v>
      </c>
      <c r="G32" s="225" t="e">
        <f t="shared" si="1"/>
        <v>#VALUE!</v>
      </c>
      <c r="H32" s="213" t="e">
        <f t="shared" si="0"/>
        <v>#VALUE!</v>
      </c>
      <c r="I32" s="105"/>
    </row>
    <row r="33" spans="1:9" s="2" customFormat="1" ht="20.100000000000001" customHeight="1">
      <c r="A33" s="101" t="s">
        <v>42</v>
      </c>
      <c r="B33" s="102">
        <v>1044</v>
      </c>
      <c r="C33" s="223">
        <v>-47</v>
      </c>
      <c r="D33" s="223">
        <v>-114</v>
      </c>
      <c r="E33" s="223">
        <v>-100</v>
      </c>
      <c r="F33" s="223">
        <v>-114</v>
      </c>
      <c r="G33" s="223">
        <f t="shared" si="1"/>
        <v>-14</v>
      </c>
      <c r="H33" s="104">
        <f t="shared" si="0"/>
        <v>113.99999999999999</v>
      </c>
      <c r="I33" s="105"/>
    </row>
    <row r="34" spans="1:9" s="2" customFormat="1" ht="20.100000000000001" customHeight="1">
      <c r="A34" s="101" t="s">
        <v>60</v>
      </c>
      <c r="B34" s="102">
        <v>1045</v>
      </c>
      <c r="C34" s="223" t="s">
        <v>206</v>
      </c>
      <c r="D34" s="223">
        <v>-27</v>
      </c>
      <c r="E34" s="223" t="s">
        <v>206</v>
      </c>
      <c r="F34" s="223">
        <v>-27</v>
      </c>
      <c r="G34" s="225" t="e">
        <f t="shared" si="1"/>
        <v>#VALUE!</v>
      </c>
      <c r="H34" s="213" t="e">
        <f t="shared" si="0"/>
        <v>#VALUE!</v>
      </c>
      <c r="I34" s="105"/>
    </row>
    <row r="35" spans="1:9" s="2" customFormat="1" ht="20.100000000000001" customHeight="1">
      <c r="A35" s="101" t="s">
        <v>43</v>
      </c>
      <c r="B35" s="102">
        <v>1046</v>
      </c>
      <c r="C35" s="223">
        <v>-14</v>
      </c>
      <c r="D35" s="223">
        <v>-10</v>
      </c>
      <c r="E35" s="223">
        <v>-12</v>
      </c>
      <c r="F35" s="223">
        <v>-10</v>
      </c>
      <c r="G35" s="223">
        <f t="shared" si="1"/>
        <v>2</v>
      </c>
      <c r="H35" s="104">
        <f t="shared" si="0"/>
        <v>83.333333333333343</v>
      </c>
      <c r="I35" s="105"/>
    </row>
    <row r="36" spans="1:9" s="2" customFormat="1" ht="20.100000000000001" customHeight="1">
      <c r="A36" s="101" t="s">
        <v>44</v>
      </c>
      <c r="B36" s="102">
        <v>1047</v>
      </c>
      <c r="C36" s="223" t="s">
        <v>206</v>
      </c>
      <c r="D36" s="223">
        <v>-3</v>
      </c>
      <c r="E36" s="223" t="s">
        <v>206</v>
      </c>
      <c r="F36" s="223">
        <v>-3</v>
      </c>
      <c r="G36" s="225" t="e">
        <f t="shared" si="1"/>
        <v>#VALUE!</v>
      </c>
      <c r="H36" s="213" t="e">
        <f t="shared" si="0"/>
        <v>#VALUE!</v>
      </c>
      <c r="I36" s="105"/>
    </row>
    <row r="37" spans="1:9" s="2" customFormat="1" ht="20.100000000000001" customHeight="1">
      <c r="A37" s="101" t="s">
        <v>45</v>
      </c>
      <c r="B37" s="102">
        <v>1048</v>
      </c>
      <c r="C37" s="223" t="s">
        <v>206</v>
      </c>
      <c r="D37" s="223">
        <v>-2</v>
      </c>
      <c r="E37" s="223">
        <v>-2</v>
      </c>
      <c r="F37" s="223">
        <v>-2</v>
      </c>
      <c r="G37" s="223">
        <f t="shared" si="1"/>
        <v>0</v>
      </c>
      <c r="H37" s="104">
        <f t="shared" si="0"/>
        <v>100</v>
      </c>
      <c r="I37" s="105"/>
    </row>
    <row r="38" spans="1:9" s="2" customFormat="1" ht="20.100000000000001" customHeight="1">
      <c r="A38" s="101" t="s">
        <v>46</v>
      </c>
      <c r="B38" s="102">
        <v>1049</v>
      </c>
      <c r="C38" s="223" t="s">
        <v>206</v>
      </c>
      <c r="D38" s="223">
        <v>-7</v>
      </c>
      <c r="E38" s="223">
        <v>-8</v>
      </c>
      <c r="F38" s="223">
        <v>-7</v>
      </c>
      <c r="G38" s="223">
        <f t="shared" si="1"/>
        <v>1</v>
      </c>
      <c r="H38" s="104">
        <f t="shared" si="0"/>
        <v>87.5</v>
      </c>
      <c r="I38" s="105"/>
    </row>
    <row r="39" spans="1:9" s="2" customFormat="1" ht="42.75" customHeight="1">
      <c r="A39" s="101" t="s">
        <v>69</v>
      </c>
      <c r="B39" s="102">
        <v>1050</v>
      </c>
      <c r="C39" s="103">
        <v>-56</v>
      </c>
      <c r="D39" s="103">
        <v>-131</v>
      </c>
      <c r="E39" s="103">
        <v>-100</v>
      </c>
      <c r="F39" s="103">
        <v>-131</v>
      </c>
      <c r="G39" s="103">
        <f t="shared" si="1"/>
        <v>-31</v>
      </c>
      <c r="H39" s="104">
        <f t="shared" si="0"/>
        <v>131</v>
      </c>
      <c r="I39" s="105"/>
    </row>
    <row r="40" spans="1:9" s="2" customFormat="1" ht="20.100000000000001" customHeight="1">
      <c r="A40" s="101" t="s">
        <v>47</v>
      </c>
      <c r="B40" s="113" t="s">
        <v>294</v>
      </c>
      <c r="C40" s="103">
        <v>-30</v>
      </c>
      <c r="D40" s="103">
        <v>-72</v>
      </c>
      <c r="E40" s="103">
        <v>-100</v>
      </c>
      <c r="F40" s="103">
        <v>-72</v>
      </c>
      <c r="G40" s="103">
        <f t="shared" si="1"/>
        <v>28</v>
      </c>
      <c r="H40" s="104">
        <f t="shared" si="0"/>
        <v>72</v>
      </c>
      <c r="I40" s="105"/>
    </row>
    <row r="41" spans="1:9" s="2" customFormat="1" ht="20.100000000000001" customHeight="1">
      <c r="A41" s="101" t="s">
        <v>95</v>
      </c>
      <c r="B41" s="102">
        <v>1051</v>
      </c>
      <c r="C41" s="103">
        <v>-446</v>
      </c>
      <c r="D41" s="103">
        <v>-132</v>
      </c>
      <c r="E41" s="103">
        <v>-210</v>
      </c>
      <c r="F41" s="103">
        <v>-132</v>
      </c>
      <c r="G41" s="103">
        <f t="shared" si="1"/>
        <v>78</v>
      </c>
      <c r="H41" s="104">
        <f t="shared" si="0"/>
        <v>62.857142857142854</v>
      </c>
      <c r="I41" s="105"/>
    </row>
    <row r="42" spans="1:9" s="206" customFormat="1" ht="20.100000000000001" customHeight="1">
      <c r="A42" s="204" t="s">
        <v>145</v>
      </c>
      <c r="B42" s="109">
        <v>1060</v>
      </c>
      <c r="C42" s="110">
        <f>SUM(C43:C49)</f>
        <v>-5</v>
      </c>
      <c r="D42" s="110">
        <f>SUM(D43:D49)</f>
        <v>-17</v>
      </c>
      <c r="E42" s="110">
        <f>SUM(E43:E49)</f>
        <v>-16</v>
      </c>
      <c r="F42" s="110">
        <f>SUM(F43:F49)</f>
        <v>-17</v>
      </c>
      <c r="G42" s="110">
        <f t="shared" si="1"/>
        <v>-1</v>
      </c>
      <c r="H42" s="111">
        <f t="shared" si="0"/>
        <v>106.25</v>
      </c>
      <c r="I42" s="112"/>
    </row>
    <row r="43" spans="1:9" s="2" customFormat="1" ht="20.100000000000001" customHeight="1">
      <c r="A43" s="101" t="s">
        <v>124</v>
      </c>
      <c r="B43" s="102">
        <v>1061</v>
      </c>
      <c r="C43" s="223" t="s">
        <v>206</v>
      </c>
      <c r="D43" s="223" t="s">
        <v>206</v>
      </c>
      <c r="E43" s="223" t="s">
        <v>206</v>
      </c>
      <c r="F43" s="223" t="s">
        <v>206</v>
      </c>
      <c r="G43" s="225" t="e">
        <f t="shared" si="1"/>
        <v>#VALUE!</v>
      </c>
      <c r="H43" s="213" t="e">
        <f t="shared" si="0"/>
        <v>#VALUE!</v>
      </c>
      <c r="I43" s="105"/>
    </row>
    <row r="44" spans="1:9" s="2" customFormat="1" ht="20.100000000000001" customHeight="1">
      <c r="A44" s="101" t="s">
        <v>125</v>
      </c>
      <c r="B44" s="102">
        <v>1062</v>
      </c>
      <c r="C44" s="223" t="s">
        <v>206</v>
      </c>
      <c r="D44" s="223" t="s">
        <v>206</v>
      </c>
      <c r="E44" s="223" t="s">
        <v>206</v>
      </c>
      <c r="F44" s="223" t="s">
        <v>206</v>
      </c>
      <c r="G44" s="225" t="e">
        <f t="shared" si="1"/>
        <v>#VALUE!</v>
      </c>
      <c r="H44" s="213" t="e">
        <f t="shared" si="0"/>
        <v>#VALUE!</v>
      </c>
      <c r="I44" s="105"/>
    </row>
    <row r="45" spans="1:9" s="2" customFormat="1" ht="20.100000000000001" customHeight="1">
      <c r="A45" s="101" t="s">
        <v>36</v>
      </c>
      <c r="B45" s="102">
        <v>1063</v>
      </c>
      <c r="C45" s="223" t="s">
        <v>206</v>
      </c>
      <c r="D45" s="223" t="s">
        <v>206</v>
      </c>
      <c r="E45" s="223" t="s">
        <v>206</v>
      </c>
      <c r="F45" s="223" t="s">
        <v>206</v>
      </c>
      <c r="G45" s="225" t="e">
        <f t="shared" si="1"/>
        <v>#VALUE!</v>
      </c>
      <c r="H45" s="213" t="e">
        <f t="shared" si="0"/>
        <v>#VALUE!</v>
      </c>
      <c r="I45" s="105"/>
    </row>
    <row r="46" spans="1:9" s="2" customFormat="1" ht="20.100000000000001" customHeight="1">
      <c r="A46" s="101" t="s">
        <v>37</v>
      </c>
      <c r="B46" s="102">
        <v>1064</v>
      </c>
      <c r="C46" s="223" t="s">
        <v>206</v>
      </c>
      <c r="D46" s="223" t="s">
        <v>206</v>
      </c>
      <c r="E46" s="223" t="s">
        <v>206</v>
      </c>
      <c r="F46" s="223" t="s">
        <v>206</v>
      </c>
      <c r="G46" s="225" t="e">
        <f t="shared" si="1"/>
        <v>#VALUE!</v>
      </c>
      <c r="H46" s="213" t="e">
        <f t="shared" si="0"/>
        <v>#VALUE!</v>
      </c>
      <c r="I46" s="105"/>
    </row>
    <row r="47" spans="1:9" s="2" customFormat="1" ht="20.100000000000001" customHeight="1">
      <c r="A47" s="101" t="s">
        <v>59</v>
      </c>
      <c r="B47" s="102">
        <v>1065</v>
      </c>
      <c r="C47" s="223" t="s">
        <v>206</v>
      </c>
      <c r="D47" s="223" t="s">
        <v>206</v>
      </c>
      <c r="E47" s="223" t="s">
        <v>206</v>
      </c>
      <c r="F47" s="223" t="s">
        <v>206</v>
      </c>
      <c r="G47" s="225" t="e">
        <f t="shared" si="1"/>
        <v>#VALUE!</v>
      </c>
      <c r="H47" s="213" t="e">
        <f t="shared" si="0"/>
        <v>#VALUE!</v>
      </c>
      <c r="I47" s="105"/>
    </row>
    <row r="48" spans="1:9" s="2" customFormat="1" ht="20.100000000000001" customHeight="1">
      <c r="A48" s="101" t="s">
        <v>72</v>
      </c>
      <c r="B48" s="102">
        <v>1066</v>
      </c>
      <c r="C48" s="223">
        <v>-5</v>
      </c>
      <c r="D48" s="223">
        <v>-10</v>
      </c>
      <c r="E48" s="223">
        <v>-16</v>
      </c>
      <c r="F48" s="223">
        <v>-10</v>
      </c>
      <c r="G48" s="223">
        <f t="shared" si="1"/>
        <v>6</v>
      </c>
      <c r="H48" s="104">
        <f t="shared" si="0"/>
        <v>62.5</v>
      </c>
      <c r="I48" s="105"/>
    </row>
    <row r="49" spans="1:9" s="2" customFormat="1" ht="20.100000000000001" customHeight="1">
      <c r="A49" s="215" t="s">
        <v>472</v>
      </c>
      <c r="B49" s="102">
        <v>1067</v>
      </c>
      <c r="C49" s="223" t="s">
        <v>206</v>
      </c>
      <c r="D49" s="223">
        <v>-7</v>
      </c>
      <c r="E49" s="223" t="s">
        <v>206</v>
      </c>
      <c r="F49" s="223">
        <v>-7</v>
      </c>
      <c r="G49" s="225" t="e">
        <f t="shared" si="1"/>
        <v>#VALUE!</v>
      </c>
      <c r="H49" s="213" t="e">
        <f t="shared" si="0"/>
        <v>#VALUE!</v>
      </c>
      <c r="I49" s="105"/>
    </row>
    <row r="50" spans="1:9" s="10" customFormat="1" ht="20.100000000000001" customHeight="1">
      <c r="A50" s="204" t="s">
        <v>230</v>
      </c>
      <c r="B50" s="109">
        <v>1070</v>
      </c>
      <c r="C50" s="224">
        <f>SUM(C51:C53)</f>
        <v>2825</v>
      </c>
      <c r="D50" s="224">
        <f>SUM(D51:D53)</f>
        <v>2426</v>
      </c>
      <c r="E50" s="224">
        <f>SUM(E51:E53)</f>
        <v>0</v>
      </c>
      <c r="F50" s="224">
        <f>SUM(F51:F53)</f>
        <v>2426</v>
      </c>
      <c r="G50" s="224">
        <f>F50-E50</f>
        <v>2426</v>
      </c>
      <c r="H50" s="227" t="e">
        <f t="shared" si="0"/>
        <v>#DIV/0!</v>
      </c>
      <c r="I50" s="112"/>
    </row>
    <row r="51" spans="1:9" s="2" customFormat="1" ht="20.100000000000001" customHeight="1">
      <c r="A51" s="101" t="s">
        <v>142</v>
      </c>
      <c r="B51" s="102">
        <v>1071</v>
      </c>
      <c r="C51" s="223">
        <v>0</v>
      </c>
      <c r="D51" s="223"/>
      <c r="E51" s="223">
        <v>0</v>
      </c>
      <c r="F51" s="223"/>
      <c r="G51" s="223">
        <f t="shared" si="1"/>
        <v>0</v>
      </c>
      <c r="H51" s="213" t="e">
        <f t="shared" si="0"/>
        <v>#DIV/0!</v>
      </c>
      <c r="I51" s="105"/>
    </row>
    <row r="52" spans="1:9" s="2" customFormat="1" ht="20.100000000000001" customHeight="1">
      <c r="A52" s="101" t="s">
        <v>263</v>
      </c>
      <c r="B52" s="102">
        <v>1072</v>
      </c>
      <c r="C52" s="223">
        <v>0</v>
      </c>
      <c r="D52" s="223"/>
      <c r="E52" s="223">
        <v>0</v>
      </c>
      <c r="F52" s="223"/>
      <c r="G52" s="223">
        <f t="shared" si="1"/>
        <v>0</v>
      </c>
      <c r="H52" s="213" t="e">
        <f t="shared" si="0"/>
        <v>#DIV/0!</v>
      </c>
      <c r="I52" s="105"/>
    </row>
    <row r="53" spans="1:9" s="2" customFormat="1" ht="20.100000000000001" customHeight="1">
      <c r="A53" s="101" t="s">
        <v>231</v>
      </c>
      <c r="B53" s="102">
        <v>1073</v>
      </c>
      <c r="C53" s="223">
        <v>2825</v>
      </c>
      <c r="D53" s="223">
        <v>2426</v>
      </c>
      <c r="E53" s="223">
        <v>0</v>
      </c>
      <c r="F53" s="223">
        <v>2426</v>
      </c>
      <c r="G53" s="223">
        <f t="shared" si="1"/>
        <v>2426</v>
      </c>
      <c r="H53" s="213" t="e">
        <f t="shared" si="0"/>
        <v>#DIV/0!</v>
      </c>
      <c r="I53" s="105"/>
    </row>
    <row r="54" spans="1:9" s="10" customFormat="1" ht="20.100000000000001" customHeight="1">
      <c r="A54" s="208" t="s">
        <v>73</v>
      </c>
      <c r="B54" s="109">
        <v>1080</v>
      </c>
      <c r="C54" s="224">
        <f>SUM(C55:C60)</f>
        <v>-175</v>
      </c>
      <c r="D54" s="224">
        <f>SUM(D55:D60)</f>
        <v>-717</v>
      </c>
      <c r="E54" s="224">
        <f>SUM(E55:E60)</f>
        <v>-174</v>
      </c>
      <c r="F54" s="224">
        <f>SUM(F55:F60)</f>
        <v>-717</v>
      </c>
      <c r="G54" s="224">
        <f t="shared" si="1"/>
        <v>-543</v>
      </c>
      <c r="H54" s="111">
        <f t="shared" si="0"/>
        <v>412.06896551724139</v>
      </c>
      <c r="I54" s="112"/>
    </row>
    <row r="55" spans="1:9" s="2" customFormat="1" ht="20.100000000000001" customHeight="1">
      <c r="A55" s="101" t="s">
        <v>142</v>
      </c>
      <c r="B55" s="102">
        <v>1081</v>
      </c>
      <c r="C55" s="223">
        <v>0</v>
      </c>
      <c r="D55" s="223">
        <v>-5</v>
      </c>
      <c r="E55" s="223">
        <v>0</v>
      </c>
      <c r="F55" s="223">
        <v>-5</v>
      </c>
      <c r="G55" s="223">
        <f t="shared" si="1"/>
        <v>-5</v>
      </c>
      <c r="H55" s="213" t="e">
        <f t="shared" si="0"/>
        <v>#DIV/0!</v>
      </c>
      <c r="I55" s="105"/>
    </row>
    <row r="56" spans="1:9" s="2" customFormat="1" ht="20.100000000000001" customHeight="1">
      <c r="A56" s="266" t="s">
        <v>531</v>
      </c>
      <c r="B56" s="102">
        <v>1082</v>
      </c>
      <c r="C56" s="223">
        <v>-2</v>
      </c>
      <c r="D56" s="223">
        <v>-28</v>
      </c>
      <c r="E56" s="223">
        <v>-4</v>
      </c>
      <c r="F56" s="223">
        <v>-28</v>
      </c>
      <c r="G56" s="223">
        <f t="shared" si="1"/>
        <v>-24</v>
      </c>
      <c r="H56" s="104">
        <f t="shared" si="0"/>
        <v>700</v>
      </c>
      <c r="I56" s="105"/>
    </row>
    <row r="57" spans="1:9" s="2" customFormat="1" ht="20.100000000000001" customHeight="1">
      <c r="A57" s="101" t="s">
        <v>66</v>
      </c>
      <c r="B57" s="102">
        <v>1083</v>
      </c>
      <c r="C57" s="223" t="s">
        <v>206</v>
      </c>
      <c r="D57" s="223" t="s">
        <v>206</v>
      </c>
      <c r="E57" s="223" t="s">
        <v>206</v>
      </c>
      <c r="F57" s="223" t="s">
        <v>206</v>
      </c>
      <c r="G57" s="225" t="e">
        <f t="shared" si="1"/>
        <v>#VALUE!</v>
      </c>
      <c r="H57" s="213" t="e">
        <f t="shared" si="0"/>
        <v>#VALUE!</v>
      </c>
      <c r="I57" s="105"/>
    </row>
    <row r="58" spans="1:9" s="2" customFormat="1" ht="20.100000000000001" customHeight="1">
      <c r="A58" s="101" t="s">
        <v>48</v>
      </c>
      <c r="B58" s="102">
        <v>1084</v>
      </c>
      <c r="C58" s="223" t="s">
        <v>206</v>
      </c>
      <c r="D58" s="223" t="s">
        <v>206</v>
      </c>
      <c r="E58" s="223" t="s">
        <v>206</v>
      </c>
      <c r="F58" s="223" t="s">
        <v>206</v>
      </c>
      <c r="G58" s="225" t="e">
        <f t="shared" si="1"/>
        <v>#VALUE!</v>
      </c>
      <c r="H58" s="213" t="e">
        <f t="shared" si="0"/>
        <v>#VALUE!</v>
      </c>
      <c r="I58" s="105"/>
    </row>
    <row r="59" spans="1:9" s="2" customFormat="1" ht="20.100000000000001" customHeight="1">
      <c r="A59" s="101" t="s">
        <v>57</v>
      </c>
      <c r="B59" s="102">
        <v>1085</v>
      </c>
      <c r="C59" s="223" t="s">
        <v>206</v>
      </c>
      <c r="D59" s="223" t="s">
        <v>206</v>
      </c>
      <c r="E59" s="223" t="s">
        <v>206</v>
      </c>
      <c r="F59" s="223" t="s">
        <v>206</v>
      </c>
      <c r="G59" s="225" t="e">
        <f t="shared" si="1"/>
        <v>#VALUE!</v>
      </c>
      <c r="H59" s="213" t="e">
        <f t="shared" si="0"/>
        <v>#VALUE!</v>
      </c>
      <c r="I59" s="105"/>
    </row>
    <row r="60" spans="1:9" s="2" customFormat="1" ht="20.100000000000001" customHeight="1">
      <c r="A60" s="101" t="s">
        <v>159</v>
      </c>
      <c r="B60" s="102">
        <v>1086</v>
      </c>
      <c r="C60" s="223">
        <v>-173</v>
      </c>
      <c r="D60" s="223">
        <v>-684</v>
      </c>
      <c r="E60" s="223">
        <v>-170</v>
      </c>
      <c r="F60" s="223">
        <v>-684</v>
      </c>
      <c r="G60" s="223">
        <f t="shared" si="1"/>
        <v>-514</v>
      </c>
      <c r="H60" s="104">
        <f t="shared" si="0"/>
        <v>402.35294117647061</v>
      </c>
      <c r="I60" s="105"/>
    </row>
    <row r="61" spans="1:9" s="5" customFormat="1" ht="20.100000000000001" customHeight="1">
      <c r="A61" s="108" t="s">
        <v>4</v>
      </c>
      <c r="B61" s="109">
        <v>1100</v>
      </c>
      <c r="C61" s="224">
        <f>SUM(C18,C19,C42,C50,C54)</f>
        <v>306</v>
      </c>
      <c r="D61" s="224">
        <f>SUM(D18,D19,D42,D50,D54)</f>
        <v>-124</v>
      </c>
      <c r="E61" s="224">
        <f>SUM(E18,E19,E42,E50,E54)</f>
        <v>39</v>
      </c>
      <c r="F61" s="224">
        <f>SUM(F18,F19,F42,F50,F54)</f>
        <v>-124</v>
      </c>
      <c r="G61" s="224">
        <f t="shared" ref="G61:G79" si="2">F61-E61</f>
        <v>-163</v>
      </c>
      <c r="H61" s="111">
        <f t="shared" si="0"/>
        <v>-317.94871794871796</v>
      </c>
      <c r="I61" s="112"/>
    </row>
    <row r="62" spans="1:9" ht="20.100000000000001" customHeight="1">
      <c r="A62" s="266" t="s">
        <v>530</v>
      </c>
      <c r="B62" s="102">
        <v>1110</v>
      </c>
      <c r="C62" s="223"/>
      <c r="D62" s="223">
        <v>153</v>
      </c>
      <c r="E62" s="223"/>
      <c r="F62" s="223">
        <v>153</v>
      </c>
      <c r="G62" s="223">
        <f t="shared" si="2"/>
        <v>153</v>
      </c>
      <c r="H62" s="213" t="e">
        <f t="shared" si="0"/>
        <v>#DIV/0!</v>
      </c>
      <c r="I62" s="105"/>
    </row>
    <row r="63" spans="1:9" ht="20.100000000000001" customHeight="1">
      <c r="A63" s="101" t="s">
        <v>96</v>
      </c>
      <c r="B63" s="102">
        <v>1120</v>
      </c>
      <c r="C63" s="223" t="s">
        <v>206</v>
      </c>
      <c r="D63" s="223" t="s">
        <v>206</v>
      </c>
      <c r="E63" s="223" t="s">
        <v>206</v>
      </c>
      <c r="F63" s="223" t="s">
        <v>206</v>
      </c>
      <c r="G63" s="225" t="e">
        <f>F63-E63</f>
        <v>#VALUE!</v>
      </c>
      <c r="H63" s="213" t="e">
        <f t="shared" si="0"/>
        <v>#VALUE!</v>
      </c>
      <c r="I63" s="105"/>
    </row>
    <row r="64" spans="1:9" s="206" customFormat="1" ht="20.100000000000001" customHeight="1">
      <c r="A64" s="204" t="s">
        <v>94</v>
      </c>
      <c r="B64" s="109">
        <v>1130</v>
      </c>
      <c r="C64" s="265">
        <v>137</v>
      </c>
      <c r="D64" s="224"/>
      <c r="E64" s="224">
        <v>42</v>
      </c>
      <c r="F64" s="224"/>
      <c r="G64" s="224">
        <f t="shared" si="2"/>
        <v>-42</v>
      </c>
      <c r="H64" s="111">
        <f t="shared" si="0"/>
        <v>0</v>
      </c>
      <c r="I64" s="112"/>
    </row>
    <row r="65" spans="1:9" s="206" customFormat="1" ht="20.100000000000001" customHeight="1">
      <c r="A65" s="214" t="s">
        <v>471</v>
      </c>
      <c r="B65" s="109">
        <v>1140</v>
      </c>
      <c r="C65" s="265">
        <v>-28</v>
      </c>
      <c r="D65" s="224">
        <v>-5</v>
      </c>
      <c r="E65" s="224" t="s">
        <v>206</v>
      </c>
      <c r="F65" s="224">
        <v>-5</v>
      </c>
      <c r="G65" s="228" t="e">
        <f t="shared" si="2"/>
        <v>#VALUE!</v>
      </c>
      <c r="H65" s="227" t="e">
        <f t="shared" si="0"/>
        <v>#VALUE!</v>
      </c>
      <c r="I65" s="112"/>
    </row>
    <row r="66" spans="1:9" s="206" customFormat="1" ht="20.100000000000001" customHeight="1">
      <c r="A66" s="204" t="s">
        <v>232</v>
      </c>
      <c r="B66" s="109">
        <v>1150</v>
      </c>
      <c r="C66" s="265">
        <f>SUM(C67:C68)</f>
        <v>0</v>
      </c>
      <c r="D66" s="224">
        <f>SUM(D67:D68)</f>
        <v>32</v>
      </c>
      <c r="E66" s="224">
        <f>SUM(E67:E68)</f>
        <v>0</v>
      </c>
      <c r="F66" s="224">
        <f>SUM(F67:F68)</f>
        <v>32</v>
      </c>
      <c r="G66" s="224">
        <f t="shared" si="2"/>
        <v>32</v>
      </c>
      <c r="H66" s="227" t="e">
        <f t="shared" si="0"/>
        <v>#DIV/0!</v>
      </c>
      <c r="I66" s="112"/>
    </row>
    <row r="67" spans="1:9" ht="20.100000000000001" customHeight="1">
      <c r="A67" s="101" t="s">
        <v>142</v>
      </c>
      <c r="B67" s="102">
        <v>1151</v>
      </c>
      <c r="C67" s="222"/>
      <c r="D67" s="223"/>
      <c r="E67" s="223"/>
      <c r="F67" s="223"/>
      <c r="G67" s="223">
        <f t="shared" si="2"/>
        <v>0</v>
      </c>
      <c r="H67" s="213" t="e">
        <f t="shared" si="0"/>
        <v>#DIV/0!</v>
      </c>
      <c r="I67" s="105"/>
    </row>
    <row r="68" spans="1:9" ht="20.100000000000001" customHeight="1">
      <c r="A68" s="266" t="s">
        <v>532</v>
      </c>
      <c r="B68" s="102">
        <v>1152</v>
      </c>
      <c r="C68" s="222"/>
      <c r="D68" s="223">
        <v>32</v>
      </c>
      <c r="E68" s="223"/>
      <c r="F68" s="223">
        <v>32</v>
      </c>
      <c r="G68" s="223"/>
      <c r="H68" s="213" t="e">
        <f t="shared" si="0"/>
        <v>#DIV/0!</v>
      </c>
      <c r="I68" s="105"/>
    </row>
    <row r="69" spans="1:9" s="206" customFormat="1" ht="20.100000000000001" customHeight="1">
      <c r="A69" s="204" t="s">
        <v>233</v>
      </c>
      <c r="B69" s="109">
        <v>1160</v>
      </c>
      <c r="C69" s="110">
        <f>SUM(C70:C71)</f>
        <v>0</v>
      </c>
      <c r="D69" s="110">
        <f>SUM(D70:D71)</f>
        <v>0</v>
      </c>
      <c r="E69" s="110">
        <f>SUM(E70:E71)</f>
        <v>0</v>
      </c>
      <c r="F69" s="110">
        <f>SUM(F70:F71)</f>
        <v>0</v>
      </c>
      <c r="G69" s="110">
        <f t="shared" si="2"/>
        <v>0</v>
      </c>
      <c r="H69" s="227" t="e">
        <f t="shared" si="0"/>
        <v>#DIV/0!</v>
      </c>
      <c r="I69" s="112"/>
    </row>
    <row r="70" spans="1:9" ht="20.100000000000001" customHeight="1">
      <c r="A70" s="101" t="s">
        <v>142</v>
      </c>
      <c r="B70" s="102">
        <v>1161</v>
      </c>
      <c r="C70" s="223" t="s">
        <v>206</v>
      </c>
      <c r="D70" s="223" t="s">
        <v>206</v>
      </c>
      <c r="E70" s="223" t="s">
        <v>206</v>
      </c>
      <c r="F70" s="223" t="s">
        <v>206</v>
      </c>
      <c r="G70" s="223"/>
      <c r="H70" s="213" t="e">
        <f t="shared" si="0"/>
        <v>#VALUE!</v>
      </c>
      <c r="I70" s="105"/>
    </row>
    <row r="71" spans="1:9" ht="20.100000000000001" customHeight="1">
      <c r="A71" s="101" t="s">
        <v>102</v>
      </c>
      <c r="B71" s="102">
        <v>1162</v>
      </c>
      <c r="C71" s="223" t="s">
        <v>206</v>
      </c>
      <c r="D71" s="223" t="s">
        <v>206</v>
      </c>
      <c r="E71" s="223" t="s">
        <v>206</v>
      </c>
      <c r="F71" s="223" t="s">
        <v>206</v>
      </c>
      <c r="G71" s="225" t="e">
        <f t="shared" si="2"/>
        <v>#VALUE!</v>
      </c>
      <c r="H71" s="213" t="e">
        <f t="shared" si="0"/>
        <v>#VALUE!</v>
      </c>
      <c r="I71" s="105"/>
    </row>
    <row r="72" spans="1:9" s="5" customFormat="1" ht="20.100000000000001" customHeight="1">
      <c r="A72" s="108" t="s">
        <v>84</v>
      </c>
      <c r="B72" s="109">
        <v>1170</v>
      </c>
      <c r="C72" s="224">
        <f>SUM(C61,C62,C63,C64,C65,C66,C69)</f>
        <v>415</v>
      </c>
      <c r="D72" s="224">
        <f>SUM(D61,D62,D63,D64,D65,D66,D69)</f>
        <v>56</v>
      </c>
      <c r="E72" s="224">
        <f>SUM(E61,E62,E63,E64,E65,E66,E69)</f>
        <v>81</v>
      </c>
      <c r="F72" s="224">
        <f>SUM(F61,F62,F63,F64,F65,F66,F69)</f>
        <v>56</v>
      </c>
      <c r="G72" s="224">
        <f t="shared" si="2"/>
        <v>-25</v>
      </c>
      <c r="H72" s="111">
        <f t="shared" si="0"/>
        <v>69.135802469135797</v>
      </c>
      <c r="I72" s="112"/>
    </row>
    <row r="73" spans="1:9" ht="20.100000000000001" customHeight="1">
      <c r="A73" s="101" t="s">
        <v>225</v>
      </c>
      <c r="B73" s="106">
        <v>1180</v>
      </c>
      <c r="C73" s="223" t="s">
        <v>206</v>
      </c>
      <c r="D73" s="222">
        <v>-1</v>
      </c>
      <c r="E73" s="222">
        <v>-15</v>
      </c>
      <c r="F73" s="222">
        <v>-1</v>
      </c>
      <c r="G73" s="223">
        <f t="shared" si="2"/>
        <v>14</v>
      </c>
      <c r="H73" s="104">
        <f t="shared" ref="H73:H99" si="3">(F73/E73)*100</f>
        <v>6.666666666666667</v>
      </c>
      <c r="I73" s="105"/>
    </row>
    <row r="74" spans="1:9" ht="20.100000000000001" customHeight="1">
      <c r="A74" s="101" t="s">
        <v>226</v>
      </c>
      <c r="B74" s="106">
        <v>1181</v>
      </c>
      <c r="C74" s="223"/>
      <c r="D74" s="223"/>
      <c r="E74" s="223"/>
      <c r="F74" s="223"/>
      <c r="G74" s="223"/>
      <c r="H74" s="213" t="e">
        <f t="shared" si="3"/>
        <v>#DIV/0!</v>
      </c>
      <c r="I74" s="105"/>
    </row>
    <row r="75" spans="1:9" ht="20.100000000000001" customHeight="1">
      <c r="A75" s="101" t="s">
        <v>227</v>
      </c>
      <c r="B75" s="102">
        <v>1190</v>
      </c>
      <c r="C75" s="223"/>
      <c r="D75" s="223"/>
      <c r="E75" s="223"/>
      <c r="F75" s="223"/>
      <c r="G75" s="223"/>
      <c r="H75" s="213" t="e">
        <f t="shared" si="3"/>
        <v>#DIV/0!</v>
      </c>
      <c r="I75" s="105"/>
    </row>
    <row r="76" spans="1:9" ht="20.100000000000001" customHeight="1">
      <c r="A76" s="101" t="s">
        <v>228</v>
      </c>
      <c r="B76" s="113">
        <v>1191</v>
      </c>
      <c r="C76" s="223" t="s">
        <v>206</v>
      </c>
      <c r="D76" s="223" t="s">
        <v>206</v>
      </c>
      <c r="E76" s="223" t="s">
        <v>206</v>
      </c>
      <c r="F76" s="223" t="s">
        <v>206</v>
      </c>
      <c r="G76" s="225" t="e">
        <f t="shared" si="2"/>
        <v>#VALUE!</v>
      </c>
      <c r="H76" s="213" t="e">
        <f t="shared" si="3"/>
        <v>#VALUE!</v>
      </c>
      <c r="I76" s="105"/>
    </row>
    <row r="77" spans="1:9" s="5" customFormat="1" ht="20.100000000000001" customHeight="1">
      <c r="A77" s="108" t="s">
        <v>253</v>
      </c>
      <c r="B77" s="109">
        <v>1200</v>
      </c>
      <c r="C77" s="224">
        <f>SUM(C72,C73,C74,C75,C76)</f>
        <v>415</v>
      </c>
      <c r="D77" s="224">
        <f>SUM(D72,D73,D74,D75,D76)</f>
        <v>55</v>
      </c>
      <c r="E77" s="224">
        <f>SUM(E72,E73,E74,E75,E76)</f>
        <v>66</v>
      </c>
      <c r="F77" s="224">
        <f>SUM(F72,F73,F74,F75,F76)</f>
        <v>55</v>
      </c>
      <c r="G77" s="224">
        <f t="shared" si="2"/>
        <v>-11</v>
      </c>
      <c r="H77" s="111">
        <f t="shared" si="3"/>
        <v>83.333333333333343</v>
      </c>
      <c r="I77" s="112"/>
    </row>
    <row r="78" spans="1:9" ht="20.100000000000001" customHeight="1">
      <c r="A78" s="101" t="s">
        <v>25</v>
      </c>
      <c r="B78" s="113">
        <v>1201</v>
      </c>
      <c r="C78" s="223">
        <v>415</v>
      </c>
      <c r="D78" s="223">
        <v>55</v>
      </c>
      <c r="E78" s="223">
        <v>66</v>
      </c>
      <c r="F78" s="223">
        <v>55</v>
      </c>
      <c r="G78" s="223">
        <f t="shared" si="2"/>
        <v>-11</v>
      </c>
      <c r="H78" s="104">
        <f t="shared" si="3"/>
        <v>83.333333333333343</v>
      </c>
      <c r="I78" s="107"/>
    </row>
    <row r="79" spans="1:9" ht="20.100000000000001" customHeight="1">
      <c r="A79" s="101" t="s">
        <v>26</v>
      </c>
      <c r="B79" s="113">
        <v>1202</v>
      </c>
      <c r="C79" s="223" t="s">
        <v>206</v>
      </c>
      <c r="D79" s="223" t="s">
        <v>206</v>
      </c>
      <c r="E79" s="223" t="s">
        <v>206</v>
      </c>
      <c r="F79" s="223" t="s">
        <v>206</v>
      </c>
      <c r="G79" s="225" t="e">
        <f t="shared" si="2"/>
        <v>#VALUE!</v>
      </c>
      <c r="H79" s="213" t="e">
        <f t="shared" si="3"/>
        <v>#VALUE!</v>
      </c>
      <c r="I79" s="107"/>
    </row>
    <row r="80" spans="1:9" ht="20.100000000000001" customHeight="1">
      <c r="A80" s="108" t="s">
        <v>19</v>
      </c>
      <c r="B80" s="102">
        <v>1210</v>
      </c>
      <c r="C80" s="224">
        <f>SUM(C8,C50,C62,C64,C66,C74,C75)</f>
        <v>16786</v>
      </c>
      <c r="D80" s="224">
        <f>SUM(D8,D50,D62,D64,D66,D74,D75)</f>
        <v>20783</v>
      </c>
      <c r="E80" s="224">
        <f>SUM(E8,E50,E62,E64,E66,E74,E75)</f>
        <v>19012</v>
      </c>
      <c r="F80" s="224">
        <f>SUM(F8,F50,F62,F64,F66,F74,F75)</f>
        <v>20783</v>
      </c>
      <c r="G80" s="224">
        <f>F80-E80</f>
        <v>1771</v>
      </c>
      <c r="H80" s="111">
        <f t="shared" si="3"/>
        <v>109.31516936671575</v>
      </c>
      <c r="I80" s="105"/>
    </row>
    <row r="81" spans="1:9" ht="20.100000000000001" customHeight="1">
      <c r="A81" s="108" t="s">
        <v>99</v>
      </c>
      <c r="B81" s="102">
        <v>1220</v>
      </c>
      <c r="C81" s="224">
        <f>SUM(C9,C19,C42,C54,C63,C65,C69,C73,C76)</f>
        <v>-16371</v>
      </c>
      <c r="D81" s="224">
        <f>SUM(D9,D19,D42,D54,D63,D65,D69,D73,D76)</f>
        <v>-20728</v>
      </c>
      <c r="E81" s="224">
        <f>SUM(E9,E19,E42,E54,E63,E65,E69,E73,E76)</f>
        <v>-18946</v>
      </c>
      <c r="F81" s="224">
        <f>SUM(F9,F19,F42,F54,F63,F65,F69,F73,F76)</f>
        <v>-20728</v>
      </c>
      <c r="G81" s="224">
        <f>F81-E81</f>
        <v>-1782</v>
      </c>
      <c r="H81" s="111">
        <f t="shared" si="3"/>
        <v>109.40567929906049</v>
      </c>
      <c r="I81" s="105"/>
    </row>
    <row r="82" spans="1:9" ht="20.100000000000001" customHeight="1">
      <c r="A82" s="101" t="s">
        <v>160</v>
      </c>
      <c r="B82" s="102">
        <v>1230</v>
      </c>
      <c r="C82" s="103"/>
      <c r="D82" s="103"/>
      <c r="E82" s="103"/>
      <c r="F82" s="103"/>
      <c r="G82" s="103">
        <f>F82-E82</f>
        <v>0</v>
      </c>
      <c r="H82" s="213" t="e">
        <f t="shared" si="3"/>
        <v>#DIV/0!</v>
      </c>
      <c r="I82" s="105"/>
    </row>
    <row r="83" spans="1:9" ht="24.95" customHeight="1">
      <c r="A83" s="314" t="s">
        <v>118</v>
      </c>
      <c r="B83" s="314"/>
      <c r="C83" s="314"/>
      <c r="D83" s="314"/>
      <c r="E83" s="314"/>
      <c r="F83" s="314"/>
      <c r="G83" s="314"/>
      <c r="H83" s="314"/>
      <c r="I83" s="314"/>
    </row>
    <row r="84" spans="1:9" ht="20.100000000000001" customHeight="1">
      <c r="A84" s="101" t="s">
        <v>169</v>
      </c>
      <c r="B84" s="102">
        <v>1300</v>
      </c>
      <c r="C84" s="223">
        <f>C61</f>
        <v>306</v>
      </c>
      <c r="D84" s="223">
        <f>D61</f>
        <v>-124</v>
      </c>
      <c r="E84" s="223">
        <f>E61</f>
        <v>39</v>
      </c>
      <c r="F84" s="223">
        <f>F61</f>
        <v>-124</v>
      </c>
      <c r="G84" s="223">
        <f t="shared" ref="G84:G90" si="4">F84-E84</f>
        <v>-163</v>
      </c>
      <c r="H84" s="104">
        <f t="shared" si="3"/>
        <v>-317.94871794871796</v>
      </c>
      <c r="I84" s="105"/>
    </row>
    <row r="85" spans="1:9" ht="20.100000000000001" customHeight="1">
      <c r="A85" s="101" t="s">
        <v>305</v>
      </c>
      <c r="B85" s="102">
        <v>1301</v>
      </c>
      <c r="C85" s="223">
        <f>C97</f>
        <v>2150</v>
      </c>
      <c r="D85" s="223">
        <f>D97</f>
        <v>1441</v>
      </c>
      <c r="E85" s="223">
        <f>E97</f>
        <v>2400</v>
      </c>
      <c r="F85" s="223">
        <f>F97</f>
        <v>1441</v>
      </c>
      <c r="G85" s="223">
        <f t="shared" si="4"/>
        <v>-959</v>
      </c>
      <c r="H85" s="104">
        <f t="shared" si="3"/>
        <v>60.041666666666671</v>
      </c>
      <c r="I85" s="105"/>
    </row>
    <row r="86" spans="1:9" ht="20.100000000000001" customHeight="1">
      <c r="A86" s="101" t="s">
        <v>306</v>
      </c>
      <c r="B86" s="102">
        <v>1302</v>
      </c>
      <c r="C86" s="223">
        <f>C51</f>
        <v>0</v>
      </c>
      <c r="D86" s="223">
        <f>D51</f>
        <v>0</v>
      </c>
      <c r="E86" s="223">
        <f>E51</f>
        <v>0</v>
      </c>
      <c r="F86" s="223">
        <f>F51</f>
        <v>0</v>
      </c>
      <c r="G86" s="223">
        <f t="shared" si="4"/>
        <v>0</v>
      </c>
      <c r="H86" s="213" t="e">
        <f t="shared" si="3"/>
        <v>#DIV/0!</v>
      </c>
      <c r="I86" s="105"/>
    </row>
    <row r="87" spans="1:9" ht="20.100000000000001" customHeight="1">
      <c r="A87" s="101" t="s">
        <v>307</v>
      </c>
      <c r="B87" s="102">
        <v>1303</v>
      </c>
      <c r="C87" s="223">
        <f>C55</f>
        <v>0</v>
      </c>
      <c r="D87" s="223">
        <f>D55</f>
        <v>-5</v>
      </c>
      <c r="E87" s="223">
        <f>E55</f>
        <v>0</v>
      </c>
      <c r="F87" s="223">
        <f>F55</f>
        <v>-5</v>
      </c>
      <c r="G87" s="223">
        <f t="shared" si="4"/>
        <v>-5</v>
      </c>
      <c r="H87" s="213" t="e">
        <f t="shared" si="3"/>
        <v>#DIV/0!</v>
      </c>
      <c r="I87" s="105"/>
    </row>
    <row r="88" spans="1:9" ht="20.100000000000001" customHeight="1">
      <c r="A88" s="101" t="s">
        <v>308</v>
      </c>
      <c r="B88" s="102">
        <v>1304</v>
      </c>
      <c r="C88" s="223">
        <f>C52</f>
        <v>0</v>
      </c>
      <c r="D88" s="223">
        <f>D52</f>
        <v>0</v>
      </c>
      <c r="E88" s="223">
        <f>E52</f>
        <v>0</v>
      </c>
      <c r="F88" s="223">
        <f>F52</f>
        <v>0</v>
      </c>
      <c r="G88" s="223"/>
      <c r="H88" s="213" t="e">
        <f t="shared" si="3"/>
        <v>#DIV/0!</v>
      </c>
      <c r="I88" s="105"/>
    </row>
    <row r="89" spans="1:9" ht="20.100000000000001" customHeight="1">
      <c r="A89" s="101" t="s">
        <v>309</v>
      </c>
      <c r="B89" s="102">
        <v>1305</v>
      </c>
      <c r="C89" s="223">
        <f>C56</f>
        <v>-2</v>
      </c>
      <c r="D89" s="223">
        <f>D56</f>
        <v>-28</v>
      </c>
      <c r="E89" s="223">
        <f>E56</f>
        <v>-4</v>
      </c>
      <c r="F89" s="223">
        <f>F56</f>
        <v>-28</v>
      </c>
      <c r="G89" s="223">
        <f t="shared" si="4"/>
        <v>-24</v>
      </c>
      <c r="H89" s="104">
        <f t="shared" si="3"/>
        <v>700</v>
      </c>
      <c r="I89" s="105"/>
    </row>
    <row r="90" spans="1:9" s="5" customFormat="1" ht="20.100000000000001" customHeight="1">
      <c r="A90" s="108" t="s">
        <v>112</v>
      </c>
      <c r="B90" s="109">
        <v>1310</v>
      </c>
      <c r="C90" s="224">
        <f>C84+C85-C86-C87-C88-C89</f>
        <v>2458</v>
      </c>
      <c r="D90" s="224">
        <f>D84+D85-D86-D87-D88-D89</f>
        <v>1350</v>
      </c>
      <c r="E90" s="224">
        <f>E84+E85-E86-E87-E88-E89</f>
        <v>2443</v>
      </c>
      <c r="F90" s="224">
        <f>F84+F85-F86-F87-F88-F89</f>
        <v>1350</v>
      </c>
      <c r="G90" s="224">
        <f t="shared" si="4"/>
        <v>-1093</v>
      </c>
      <c r="H90" s="111">
        <f t="shared" si="3"/>
        <v>55.259926320098238</v>
      </c>
      <c r="I90" s="112"/>
    </row>
    <row r="91" spans="1:9" s="5" customFormat="1" ht="20.100000000000001" customHeight="1">
      <c r="A91" s="310" t="s">
        <v>148</v>
      </c>
      <c r="B91" s="311"/>
      <c r="C91" s="311"/>
      <c r="D91" s="311"/>
      <c r="E91" s="311"/>
      <c r="F91" s="311"/>
      <c r="G91" s="311"/>
      <c r="H91" s="311"/>
      <c r="I91" s="312"/>
    </row>
    <row r="92" spans="1:9" s="5" customFormat="1" ht="20.100000000000001" customHeight="1">
      <c r="A92" s="101" t="s">
        <v>170</v>
      </c>
      <c r="B92" s="102">
        <v>1400</v>
      </c>
      <c r="C92" s="103">
        <v>3112</v>
      </c>
      <c r="D92" s="103">
        <v>3133</v>
      </c>
      <c r="E92" s="103">
        <v>4040</v>
      </c>
      <c r="F92" s="103">
        <v>3133</v>
      </c>
      <c r="G92" s="103">
        <f t="shared" ref="G92:G99" si="5">F92-E92</f>
        <v>-907</v>
      </c>
      <c r="H92" s="104">
        <f t="shared" si="3"/>
        <v>77.549504950495049</v>
      </c>
      <c r="I92" s="105"/>
    </row>
    <row r="93" spans="1:9" s="5" customFormat="1" ht="20.100000000000001" customHeight="1">
      <c r="A93" s="101" t="s">
        <v>171</v>
      </c>
      <c r="B93" s="114">
        <v>1401</v>
      </c>
      <c r="C93" s="269">
        <v>2586</v>
      </c>
      <c r="D93" s="269">
        <v>2571</v>
      </c>
      <c r="E93" s="269">
        <v>3110</v>
      </c>
      <c r="F93" s="269">
        <v>2571</v>
      </c>
      <c r="G93" s="269">
        <f t="shared" si="5"/>
        <v>-539</v>
      </c>
      <c r="H93" s="270">
        <f t="shared" si="3"/>
        <v>82.668810289389071</v>
      </c>
      <c r="I93" s="107"/>
    </row>
    <row r="94" spans="1:9" s="5" customFormat="1" ht="20.100000000000001" customHeight="1">
      <c r="A94" s="101" t="s">
        <v>28</v>
      </c>
      <c r="B94" s="114">
        <v>1402</v>
      </c>
      <c r="C94" s="269">
        <v>526</v>
      </c>
      <c r="D94" s="269">
        <v>493</v>
      </c>
      <c r="E94" s="269">
        <v>930</v>
      </c>
      <c r="F94" s="269">
        <v>493</v>
      </c>
      <c r="G94" s="269">
        <f t="shared" si="5"/>
        <v>-437</v>
      </c>
      <c r="H94" s="270">
        <f t="shared" si="3"/>
        <v>53.010752688172047</v>
      </c>
      <c r="I94" s="107"/>
    </row>
    <row r="95" spans="1:9" s="5" customFormat="1" ht="20.100000000000001" customHeight="1">
      <c r="A95" s="101" t="s">
        <v>5</v>
      </c>
      <c r="B95" s="115">
        <v>1410</v>
      </c>
      <c r="C95" s="103">
        <v>8066</v>
      </c>
      <c r="D95" s="103">
        <v>11899</v>
      </c>
      <c r="E95" s="103">
        <v>8540</v>
      </c>
      <c r="F95" s="103">
        <v>11899</v>
      </c>
      <c r="G95" s="103">
        <f t="shared" si="5"/>
        <v>3359</v>
      </c>
      <c r="H95" s="104">
        <f t="shared" si="3"/>
        <v>139.33255269320844</v>
      </c>
      <c r="I95" s="105"/>
    </row>
    <row r="96" spans="1:9" s="5" customFormat="1" ht="20.100000000000001" customHeight="1">
      <c r="A96" s="101" t="s">
        <v>6</v>
      </c>
      <c r="B96" s="115">
        <v>1420</v>
      </c>
      <c r="C96" s="103">
        <v>1681</v>
      </c>
      <c r="D96" s="103">
        <v>2277</v>
      </c>
      <c r="E96" s="103">
        <v>1879</v>
      </c>
      <c r="F96" s="103">
        <v>2277</v>
      </c>
      <c r="G96" s="103">
        <f t="shared" si="5"/>
        <v>398</v>
      </c>
      <c r="H96" s="104">
        <f t="shared" si="3"/>
        <v>121.18147951037786</v>
      </c>
      <c r="I96" s="105"/>
    </row>
    <row r="97" spans="1:9" s="5" customFormat="1" ht="20.100000000000001" customHeight="1">
      <c r="A97" s="101" t="s">
        <v>7</v>
      </c>
      <c r="B97" s="115">
        <v>1430</v>
      </c>
      <c r="C97" s="103">
        <v>2150</v>
      </c>
      <c r="D97" s="103">
        <v>1441</v>
      </c>
      <c r="E97" s="103">
        <v>2400</v>
      </c>
      <c r="F97" s="103">
        <v>1441</v>
      </c>
      <c r="G97" s="103">
        <f t="shared" si="5"/>
        <v>-959</v>
      </c>
      <c r="H97" s="104">
        <f t="shared" si="3"/>
        <v>60.041666666666671</v>
      </c>
      <c r="I97" s="105"/>
    </row>
    <row r="98" spans="1:9" s="5" customFormat="1" ht="20.100000000000001" customHeight="1">
      <c r="A98" s="101" t="s">
        <v>29</v>
      </c>
      <c r="B98" s="115">
        <v>1440</v>
      </c>
      <c r="C98" s="103">
        <v>1334</v>
      </c>
      <c r="D98" s="103">
        <v>1972</v>
      </c>
      <c r="E98" s="103">
        <v>2072</v>
      </c>
      <c r="F98" s="103">
        <v>1972</v>
      </c>
      <c r="G98" s="103">
        <f t="shared" si="5"/>
        <v>-100</v>
      </c>
      <c r="H98" s="104">
        <f t="shared" si="3"/>
        <v>95.173745173745175</v>
      </c>
      <c r="I98" s="105"/>
    </row>
    <row r="99" spans="1:9" s="5" customFormat="1">
      <c r="A99" s="108" t="s">
        <v>53</v>
      </c>
      <c r="B99" s="116">
        <v>1450</v>
      </c>
      <c r="C99" s="110">
        <f>SUM(C92,C95:C98)</f>
        <v>16343</v>
      </c>
      <c r="D99" s="110">
        <f>SUM(D92,D95:D98)</f>
        <v>20722</v>
      </c>
      <c r="E99" s="110">
        <f>SUM(E92,E95:E98)</f>
        <v>18931</v>
      </c>
      <c r="F99" s="110">
        <f>SUM(F92,F95:F98)</f>
        <v>20722</v>
      </c>
      <c r="G99" s="110">
        <f t="shared" si="5"/>
        <v>1791</v>
      </c>
      <c r="H99" s="111">
        <f t="shared" si="3"/>
        <v>109.4606729702604</v>
      </c>
      <c r="I99" s="112"/>
    </row>
    <row r="100" spans="1:9" s="5" customFormat="1">
      <c r="A100" s="117"/>
      <c r="B100" s="118"/>
      <c r="C100" s="118"/>
      <c r="D100" s="118"/>
      <c r="E100" s="118"/>
      <c r="F100" s="118"/>
      <c r="G100" s="118"/>
      <c r="H100" s="118"/>
      <c r="I100" s="118"/>
    </row>
    <row r="101" spans="1:9" s="5" customFormat="1">
      <c r="A101" s="117"/>
      <c r="B101" s="118"/>
      <c r="C101" s="118"/>
      <c r="D101" s="118"/>
      <c r="E101" s="118"/>
      <c r="F101" s="118"/>
      <c r="G101" s="118"/>
      <c r="H101" s="118"/>
      <c r="I101" s="118"/>
    </row>
    <row r="102" spans="1:9">
      <c r="A102" s="119"/>
      <c r="B102" s="120"/>
      <c r="C102" s="120"/>
      <c r="D102" s="120"/>
      <c r="E102" s="120"/>
      <c r="F102" s="120"/>
      <c r="G102" s="120"/>
      <c r="H102" s="120"/>
      <c r="I102" s="120"/>
    </row>
    <row r="103" spans="1:9" ht="27.75" customHeight="1">
      <c r="A103" s="253" t="s">
        <v>457</v>
      </c>
      <c r="B103" s="121"/>
      <c r="C103" s="307" t="s">
        <v>91</v>
      </c>
      <c r="D103" s="307"/>
      <c r="E103" s="122"/>
      <c r="F103" s="308" t="s">
        <v>456</v>
      </c>
      <c r="G103" s="308"/>
      <c r="H103" s="308"/>
      <c r="I103" s="123"/>
    </row>
    <row r="104" spans="1:9" s="2" customFormat="1">
      <c r="A104" s="232" t="s">
        <v>519</v>
      </c>
      <c r="B104" s="123"/>
      <c r="C104" s="305" t="s">
        <v>192</v>
      </c>
      <c r="D104" s="305"/>
      <c r="E104" s="123"/>
      <c r="F104" s="306" t="s">
        <v>87</v>
      </c>
      <c r="G104" s="306"/>
      <c r="H104" s="306"/>
      <c r="I104" s="124"/>
    </row>
    <row r="105" spans="1:9">
      <c r="A105" s="119"/>
      <c r="B105" s="120"/>
      <c r="C105" s="120"/>
      <c r="D105" s="120"/>
      <c r="E105" s="120"/>
      <c r="F105" s="120"/>
      <c r="G105" s="120"/>
      <c r="H105" s="120"/>
      <c r="I105" s="120"/>
    </row>
    <row r="106" spans="1:9">
      <c r="A106" s="119"/>
      <c r="B106" s="120"/>
      <c r="C106" s="120"/>
      <c r="D106" s="120"/>
      <c r="E106" s="120"/>
      <c r="F106" s="120"/>
      <c r="G106" s="120"/>
      <c r="H106" s="120"/>
      <c r="I106" s="120"/>
    </row>
    <row r="107" spans="1:9">
      <c r="A107" s="119"/>
      <c r="B107" s="120"/>
      <c r="C107" s="120"/>
      <c r="D107" s="120"/>
      <c r="E107" s="120"/>
      <c r="F107" s="120"/>
      <c r="G107" s="120"/>
      <c r="H107" s="120"/>
      <c r="I107" s="120"/>
    </row>
    <row r="108" spans="1:9">
      <c r="A108" s="119"/>
      <c r="B108" s="120"/>
      <c r="C108" s="120"/>
      <c r="D108" s="120"/>
      <c r="E108" s="120"/>
      <c r="F108" s="120"/>
      <c r="G108" s="120"/>
      <c r="H108" s="120"/>
      <c r="I108" s="120"/>
    </row>
    <row r="109" spans="1:9">
      <c r="A109" s="119"/>
      <c r="B109" s="120"/>
      <c r="C109" s="120"/>
      <c r="D109" s="120"/>
      <c r="E109" s="120"/>
      <c r="F109" s="120"/>
      <c r="G109" s="120"/>
      <c r="H109" s="120"/>
      <c r="I109" s="120"/>
    </row>
    <row r="110" spans="1:9">
      <c r="A110" s="119"/>
      <c r="B110" s="120"/>
      <c r="C110" s="120"/>
      <c r="D110" s="120"/>
      <c r="E110" s="120"/>
      <c r="F110" s="120"/>
      <c r="G110" s="120"/>
      <c r="H110" s="120"/>
      <c r="I110" s="120"/>
    </row>
    <row r="111" spans="1:9">
      <c r="A111" s="119"/>
      <c r="B111" s="120"/>
      <c r="C111" s="120"/>
      <c r="D111" s="120"/>
      <c r="E111" s="120"/>
      <c r="F111" s="120"/>
      <c r="G111" s="120"/>
      <c r="H111" s="120"/>
      <c r="I111" s="120"/>
    </row>
    <row r="112" spans="1:9">
      <c r="A112" s="16"/>
    </row>
    <row r="113" spans="1:1">
      <c r="A113" s="16"/>
    </row>
    <row r="114" spans="1:1">
      <c r="A114" s="16"/>
    </row>
    <row r="115" spans="1:1">
      <c r="A115" s="16"/>
    </row>
    <row r="116" spans="1:1">
      <c r="A116" s="16"/>
    </row>
    <row r="117" spans="1:1">
      <c r="A117" s="16"/>
    </row>
    <row r="118" spans="1:1">
      <c r="A118" s="16"/>
    </row>
    <row r="119" spans="1:1">
      <c r="A119" s="16"/>
    </row>
    <row r="120" spans="1:1">
      <c r="A120" s="16"/>
    </row>
    <row r="121" spans="1:1">
      <c r="A121" s="16"/>
    </row>
    <row r="122" spans="1:1">
      <c r="A122" s="16"/>
    </row>
    <row r="123" spans="1:1">
      <c r="A123" s="16"/>
    </row>
    <row r="124" spans="1:1">
      <c r="A124" s="16"/>
    </row>
    <row r="125" spans="1:1">
      <c r="A125" s="16"/>
    </row>
    <row r="126" spans="1:1">
      <c r="A126" s="16"/>
    </row>
    <row r="127" spans="1:1">
      <c r="A127" s="16"/>
    </row>
    <row r="128" spans="1:1">
      <c r="A128" s="16"/>
    </row>
    <row r="129" spans="1:1">
      <c r="A129" s="16"/>
    </row>
    <row r="130" spans="1:1">
      <c r="A130" s="16"/>
    </row>
    <row r="131" spans="1:1">
      <c r="A131" s="16"/>
    </row>
    <row r="132" spans="1:1">
      <c r="A132" s="16"/>
    </row>
    <row r="133" spans="1:1">
      <c r="A133" s="16"/>
    </row>
    <row r="134" spans="1:1">
      <c r="A134" s="16"/>
    </row>
    <row r="135" spans="1:1">
      <c r="A135" s="16"/>
    </row>
    <row r="136" spans="1:1">
      <c r="A136" s="16"/>
    </row>
    <row r="137" spans="1:1">
      <c r="A137" s="16"/>
    </row>
    <row r="138" spans="1:1">
      <c r="A138" s="16"/>
    </row>
    <row r="139" spans="1:1">
      <c r="A139" s="16"/>
    </row>
    <row r="140" spans="1:1">
      <c r="A140" s="16"/>
    </row>
    <row r="141" spans="1:1">
      <c r="A141" s="16"/>
    </row>
    <row r="142" spans="1:1">
      <c r="A142" s="16"/>
    </row>
    <row r="143" spans="1:1">
      <c r="A143" s="16"/>
    </row>
    <row r="144" spans="1:1">
      <c r="A144" s="16"/>
    </row>
    <row r="145" spans="1:1">
      <c r="A145" s="16"/>
    </row>
    <row r="146" spans="1:1">
      <c r="A146" s="16"/>
    </row>
    <row r="147" spans="1:1">
      <c r="A147" s="16"/>
    </row>
    <row r="148" spans="1:1">
      <c r="A148" s="16"/>
    </row>
    <row r="149" spans="1:1">
      <c r="A149" s="16"/>
    </row>
    <row r="150" spans="1:1">
      <c r="A150" s="16"/>
    </row>
    <row r="151" spans="1:1">
      <c r="A151" s="16"/>
    </row>
    <row r="152" spans="1:1">
      <c r="A152" s="16"/>
    </row>
    <row r="153" spans="1:1">
      <c r="A153" s="16"/>
    </row>
    <row r="154" spans="1:1">
      <c r="A154" s="16"/>
    </row>
    <row r="155" spans="1:1">
      <c r="A155" s="16"/>
    </row>
    <row r="156" spans="1:1">
      <c r="A156" s="16"/>
    </row>
    <row r="157" spans="1:1">
      <c r="A157" s="16"/>
    </row>
    <row r="158" spans="1:1">
      <c r="A158" s="16"/>
    </row>
    <row r="159" spans="1:1">
      <c r="A159" s="16"/>
    </row>
    <row r="160" spans="1:1">
      <c r="A160" s="16"/>
    </row>
    <row r="161" spans="1:1">
      <c r="A161" s="16"/>
    </row>
    <row r="162" spans="1:1">
      <c r="A162" s="16"/>
    </row>
    <row r="163" spans="1:1">
      <c r="A163" s="28"/>
    </row>
    <row r="164" spans="1:1">
      <c r="A164" s="28"/>
    </row>
    <row r="165" spans="1:1">
      <c r="A165" s="28"/>
    </row>
    <row r="166" spans="1:1">
      <c r="A166" s="28"/>
    </row>
    <row r="167" spans="1:1">
      <c r="A167" s="28"/>
    </row>
    <row r="168" spans="1:1">
      <c r="A168" s="28"/>
    </row>
    <row r="169" spans="1:1">
      <c r="A169" s="28"/>
    </row>
    <row r="170" spans="1:1">
      <c r="A170" s="28"/>
    </row>
    <row r="171" spans="1:1">
      <c r="A171" s="28"/>
    </row>
    <row r="172" spans="1:1">
      <c r="A172" s="28"/>
    </row>
    <row r="173" spans="1:1">
      <c r="A173" s="28"/>
    </row>
    <row r="174" spans="1:1">
      <c r="A174" s="28"/>
    </row>
    <row r="175" spans="1:1">
      <c r="A175" s="28"/>
    </row>
    <row r="176" spans="1:1">
      <c r="A176" s="28"/>
    </row>
    <row r="177" spans="1:1">
      <c r="A177" s="28"/>
    </row>
    <row r="178" spans="1:1">
      <c r="A178" s="28"/>
    </row>
    <row r="179" spans="1:1">
      <c r="A179" s="28"/>
    </row>
    <row r="180" spans="1:1">
      <c r="A180" s="28"/>
    </row>
    <row r="181" spans="1:1">
      <c r="A181" s="28"/>
    </row>
    <row r="182" spans="1:1">
      <c r="A182" s="28"/>
    </row>
    <row r="183" spans="1:1">
      <c r="A183" s="28"/>
    </row>
    <row r="184" spans="1:1">
      <c r="A184" s="28"/>
    </row>
    <row r="185" spans="1:1">
      <c r="A185" s="28"/>
    </row>
    <row r="186" spans="1:1">
      <c r="A186" s="28"/>
    </row>
    <row r="187" spans="1:1">
      <c r="A187" s="28"/>
    </row>
    <row r="188" spans="1:1">
      <c r="A188" s="28"/>
    </row>
    <row r="189" spans="1:1">
      <c r="A189" s="28"/>
    </row>
    <row r="190" spans="1:1">
      <c r="A190" s="28"/>
    </row>
    <row r="191" spans="1:1">
      <c r="A191" s="28"/>
    </row>
    <row r="192" spans="1:1">
      <c r="A192" s="28"/>
    </row>
    <row r="193" spans="1:1">
      <c r="A193" s="28"/>
    </row>
    <row r="194" spans="1:1">
      <c r="A194" s="28"/>
    </row>
    <row r="195" spans="1:1">
      <c r="A195" s="28"/>
    </row>
    <row r="196" spans="1:1">
      <c r="A196" s="28"/>
    </row>
    <row r="197" spans="1:1">
      <c r="A197" s="28"/>
    </row>
    <row r="198" spans="1:1">
      <c r="A198" s="28"/>
    </row>
    <row r="199" spans="1:1">
      <c r="A199" s="28"/>
    </row>
    <row r="200" spans="1:1">
      <c r="A200" s="28"/>
    </row>
    <row r="201" spans="1:1">
      <c r="A201" s="28"/>
    </row>
    <row r="202" spans="1:1">
      <c r="A202" s="28"/>
    </row>
    <row r="203" spans="1:1">
      <c r="A203" s="28"/>
    </row>
    <row r="204" spans="1:1">
      <c r="A204" s="28"/>
    </row>
    <row r="205" spans="1:1">
      <c r="A205" s="28"/>
    </row>
    <row r="206" spans="1:1">
      <c r="A206" s="28"/>
    </row>
    <row r="207" spans="1:1">
      <c r="A207" s="28"/>
    </row>
    <row r="208" spans="1:1">
      <c r="A208" s="28"/>
    </row>
    <row r="209" spans="1:1">
      <c r="A209" s="28"/>
    </row>
    <row r="210" spans="1:1">
      <c r="A210" s="28"/>
    </row>
    <row r="211" spans="1:1">
      <c r="A211" s="28"/>
    </row>
    <row r="212" spans="1:1">
      <c r="A212" s="28"/>
    </row>
    <row r="213" spans="1:1">
      <c r="A213" s="28"/>
    </row>
    <row r="214" spans="1:1">
      <c r="A214" s="28"/>
    </row>
    <row r="215" spans="1:1">
      <c r="A215" s="28"/>
    </row>
    <row r="216" spans="1:1">
      <c r="A216" s="28"/>
    </row>
    <row r="217" spans="1:1">
      <c r="A217" s="28"/>
    </row>
    <row r="218" spans="1:1">
      <c r="A218" s="28"/>
    </row>
    <row r="219" spans="1:1">
      <c r="A219" s="28"/>
    </row>
    <row r="220" spans="1:1">
      <c r="A220" s="28"/>
    </row>
    <row r="221" spans="1:1">
      <c r="A221" s="28"/>
    </row>
    <row r="222" spans="1:1">
      <c r="A222" s="28"/>
    </row>
    <row r="223" spans="1:1">
      <c r="A223" s="28"/>
    </row>
    <row r="224" spans="1:1">
      <c r="A224" s="28"/>
    </row>
    <row r="225" spans="1:1">
      <c r="A225" s="28"/>
    </row>
    <row r="226" spans="1:1">
      <c r="A226" s="28"/>
    </row>
    <row r="227" spans="1:1">
      <c r="A227" s="28"/>
    </row>
    <row r="228" spans="1:1">
      <c r="A228" s="28"/>
    </row>
    <row r="229" spans="1:1">
      <c r="A229" s="28"/>
    </row>
    <row r="230" spans="1:1">
      <c r="A230" s="28"/>
    </row>
    <row r="231" spans="1:1">
      <c r="A231" s="28"/>
    </row>
    <row r="232" spans="1:1">
      <c r="A232" s="28"/>
    </row>
    <row r="233" spans="1:1">
      <c r="A233" s="28"/>
    </row>
    <row r="234" spans="1:1">
      <c r="A234" s="28"/>
    </row>
    <row r="235" spans="1:1">
      <c r="A235" s="28"/>
    </row>
    <row r="236" spans="1:1">
      <c r="A236" s="28"/>
    </row>
    <row r="237" spans="1:1">
      <c r="A237" s="28"/>
    </row>
    <row r="238" spans="1:1">
      <c r="A238" s="28"/>
    </row>
    <row r="239" spans="1:1">
      <c r="A239" s="28"/>
    </row>
    <row r="240" spans="1:1">
      <c r="A240" s="28"/>
    </row>
    <row r="241" spans="1:1">
      <c r="A241" s="28"/>
    </row>
    <row r="242" spans="1:1">
      <c r="A242" s="28"/>
    </row>
    <row r="243" spans="1:1">
      <c r="A243" s="28"/>
    </row>
    <row r="244" spans="1:1">
      <c r="A244" s="28"/>
    </row>
    <row r="245" spans="1:1">
      <c r="A245" s="28"/>
    </row>
    <row r="246" spans="1:1">
      <c r="A246" s="28"/>
    </row>
    <row r="247" spans="1:1">
      <c r="A247" s="28"/>
    </row>
    <row r="248" spans="1:1">
      <c r="A248" s="28"/>
    </row>
    <row r="249" spans="1:1">
      <c r="A249" s="28"/>
    </row>
    <row r="250" spans="1:1">
      <c r="A250" s="28"/>
    </row>
    <row r="251" spans="1:1">
      <c r="A251" s="28"/>
    </row>
    <row r="252" spans="1:1">
      <c r="A252" s="28"/>
    </row>
    <row r="253" spans="1:1">
      <c r="A253" s="28"/>
    </row>
    <row r="254" spans="1:1">
      <c r="A254" s="28"/>
    </row>
    <row r="255" spans="1:1">
      <c r="A255" s="28"/>
    </row>
    <row r="256" spans="1:1">
      <c r="A256" s="28"/>
    </row>
    <row r="257" spans="1:1">
      <c r="A257" s="28"/>
    </row>
    <row r="258" spans="1:1">
      <c r="A258" s="28"/>
    </row>
    <row r="259" spans="1:1">
      <c r="A259" s="28"/>
    </row>
    <row r="260" spans="1:1">
      <c r="A260" s="28"/>
    </row>
    <row r="261" spans="1:1">
      <c r="A261" s="28"/>
    </row>
    <row r="262" spans="1:1">
      <c r="A262" s="28"/>
    </row>
    <row r="263" spans="1:1">
      <c r="A263" s="28"/>
    </row>
    <row r="264" spans="1:1">
      <c r="A264" s="28"/>
    </row>
    <row r="265" spans="1:1">
      <c r="A265" s="28"/>
    </row>
    <row r="266" spans="1:1">
      <c r="A266" s="28"/>
    </row>
    <row r="267" spans="1:1">
      <c r="A267" s="28"/>
    </row>
    <row r="268" spans="1:1">
      <c r="A268" s="28"/>
    </row>
    <row r="269" spans="1:1">
      <c r="A269" s="28"/>
    </row>
    <row r="270" spans="1:1">
      <c r="A270" s="28"/>
    </row>
    <row r="271" spans="1:1">
      <c r="A271" s="28"/>
    </row>
    <row r="272" spans="1:1">
      <c r="A272" s="28"/>
    </row>
    <row r="273" spans="1:1">
      <c r="A273" s="28"/>
    </row>
    <row r="274" spans="1:1">
      <c r="A274" s="28"/>
    </row>
    <row r="275" spans="1:1">
      <c r="A275" s="28"/>
    </row>
    <row r="276" spans="1:1">
      <c r="A276" s="28"/>
    </row>
    <row r="277" spans="1:1">
      <c r="A277" s="28"/>
    </row>
    <row r="278" spans="1:1">
      <c r="A278" s="28"/>
    </row>
    <row r="279" spans="1:1">
      <c r="A279" s="28"/>
    </row>
    <row r="280" spans="1:1">
      <c r="A280" s="28"/>
    </row>
    <row r="281" spans="1:1">
      <c r="A281" s="28"/>
    </row>
    <row r="282" spans="1:1">
      <c r="A282" s="28"/>
    </row>
    <row r="283" spans="1:1">
      <c r="A283" s="28"/>
    </row>
    <row r="284" spans="1:1">
      <c r="A284" s="28"/>
    </row>
    <row r="285" spans="1:1">
      <c r="A285" s="28"/>
    </row>
    <row r="286" spans="1:1">
      <c r="A286" s="28"/>
    </row>
    <row r="287" spans="1:1">
      <c r="A287" s="28"/>
    </row>
    <row r="288" spans="1:1">
      <c r="A288" s="28"/>
    </row>
    <row r="289" spans="1:1">
      <c r="A289" s="28"/>
    </row>
    <row r="290" spans="1:1">
      <c r="A290" s="28"/>
    </row>
    <row r="291" spans="1:1">
      <c r="A291" s="28"/>
    </row>
    <row r="292" spans="1:1">
      <c r="A292" s="28"/>
    </row>
    <row r="293" spans="1:1">
      <c r="A293" s="28"/>
    </row>
    <row r="294" spans="1:1">
      <c r="A294" s="28"/>
    </row>
    <row r="295" spans="1:1">
      <c r="A295" s="28"/>
    </row>
    <row r="296" spans="1:1">
      <c r="A296" s="28"/>
    </row>
    <row r="297" spans="1:1">
      <c r="A297" s="28"/>
    </row>
    <row r="298" spans="1:1">
      <c r="A298" s="28"/>
    </row>
    <row r="299" spans="1:1">
      <c r="A299" s="28"/>
    </row>
    <row r="300" spans="1:1">
      <c r="A300" s="28"/>
    </row>
    <row r="301" spans="1:1">
      <c r="A301" s="28"/>
    </row>
    <row r="302" spans="1:1">
      <c r="A302" s="28"/>
    </row>
    <row r="303" spans="1:1">
      <c r="A303" s="28"/>
    </row>
    <row r="304" spans="1:1">
      <c r="A304" s="28"/>
    </row>
    <row r="305" spans="1:1">
      <c r="A305" s="28"/>
    </row>
    <row r="306" spans="1:1">
      <c r="A306" s="28"/>
    </row>
    <row r="307" spans="1:1">
      <c r="A307" s="28"/>
    </row>
    <row r="308" spans="1:1">
      <c r="A308" s="28"/>
    </row>
    <row r="309" spans="1:1">
      <c r="A309" s="28"/>
    </row>
    <row r="310" spans="1:1">
      <c r="A310" s="28"/>
    </row>
    <row r="311" spans="1:1">
      <c r="A311" s="28"/>
    </row>
    <row r="312" spans="1:1">
      <c r="A312" s="28"/>
    </row>
    <row r="313" spans="1:1">
      <c r="A313" s="28"/>
    </row>
    <row r="314" spans="1:1">
      <c r="A314" s="28"/>
    </row>
    <row r="315" spans="1:1">
      <c r="A315" s="28"/>
    </row>
    <row r="316" spans="1:1">
      <c r="A316" s="28"/>
    </row>
    <row r="317" spans="1:1">
      <c r="A317" s="28"/>
    </row>
    <row r="318" spans="1:1">
      <c r="A318" s="28"/>
    </row>
    <row r="319" spans="1:1">
      <c r="A319" s="28"/>
    </row>
    <row r="320" spans="1:1">
      <c r="A320" s="28"/>
    </row>
    <row r="321" spans="1:1">
      <c r="A321" s="28"/>
    </row>
    <row r="322" spans="1:1">
      <c r="A322" s="28"/>
    </row>
    <row r="323" spans="1:1">
      <c r="A323" s="28"/>
    </row>
    <row r="324" spans="1:1">
      <c r="A324" s="28"/>
    </row>
    <row r="325" spans="1:1">
      <c r="A325" s="28"/>
    </row>
    <row r="326" spans="1:1">
      <c r="A326" s="28"/>
    </row>
    <row r="327" spans="1:1">
      <c r="A327" s="28"/>
    </row>
    <row r="328" spans="1:1">
      <c r="A328" s="28"/>
    </row>
    <row r="329" spans="1:1">
      <c r="A329" s="28"/>
    </row>
  </sheetData>
  <mergeCells count="12">
    <mergeCell ref="C104:D104"/>
    <mergeCell ref="F104:H104"/>
    <mergeCell ref="C103:D103"/>
    <mergeCell ref="F103:H103"/>
    <mergeCell ref="A2:I2"/>
    <mergeCell ref="A91:I91"/>
    <mergeCell ref="C4:D4"/>
    <mergeCell ref="E4:I4"/>
    <mergeCell ref="B4:B5"/>
    <mergeCell ref="A4:A5"/>
    <mergeCell ref="A7:I7"/>
    <mergeCell ref="A83:I83"/>
  </mergeCells>
  <phoneticPr fontId="0" type="noConversion"/>
  <pageMargins left="0.25" right="0.25" top="0.75" bottom="0.75" header="0.3" footer="0.3"/>
  <pageSetup paperSize="9" scale="47" orientation="landscape" verticalDpi="300" r:id="rId1"/>
  <headerFooter alignWithMargins="0"/>
  <rowBreaks count="1" manualBreakCount="1">
    <brk id="90" max="8" man="1"/>
  </rowBreaks>
  <ignoredErrors>
    <ignoredError sqref="H90 H92:H99 G76:G79 G19:G46 G71:G73 G47:G49 G10:G18 G69 H55:H60 G61:G67 H9:H54 H61:H82 G55:G60 H85:H86 F90:G90 G87:G89 H87:H89 C90:E90" evalError="1"/>
  </ignoredErrors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indexed="43"/>
  </sheetPr>
  <dimension ref="A1:J195"/>
  <sheetViews>
    <sheetView tabSelected="1" view="pageBreakPreview" zoomScale="75" zoomScaleNormal="75" zoomScaleSheetLayoutView="75" workbookViewId="0">
      <pane xSplit="2" ySplit="5" topLeftCell="C6" activePane="bottomRight" state="frozen"/>
      <selection pane="topRight" activeCell="C1" sqref="C1"/>
      <selection pane="bottomLeft" activeCell="A5" sqref="A5"/>
      <selection pane="bottomRight" activeCell="F38" sqref="F38"/>
    </sheetView>
  </sheetViews>
  <sheetFormatPr defaultRowHeight="18.75"/>
  <cols>
    <col min="1" max="1" width="86.85546875" style="24" customWidth="1"/>
    <col min="2" max="2" width="15.28515625" style="26" customWidth="1"/>
    <col min="3" max="7" width="18.7109375" style="26" customWidth="1"/>
    <col min="8" max="8" width="15" style="26" customWidth="1"/>
    <col min="9" max="9" width="10" style="24" customWidth="1"/>
    <col min="10" max="10" width="9.5703125" style="24" customWidth="1"/>
    <col min="11" max="16384" width="9.140625" style="24"/>
  </cols>
  <sheetData>
    <row r="1" spans="1:8">
      <c r="H1" s="98" t="s">
        <v>398</v>
      </c>
    </row>
    <row r="2" spans="1:8">
      <c r="A2" s="315" t="s">
        <v>115</v>
      </c>
      <c r="B2" s="315"/>
      <c r="C2" s="315"/>
      <c r="D2" s="315"/>
      <c r="E2" s="315"/>
      <c r="F2" s="315"/>
      <c r="G2" s="315"/>
      <c r="H2" s="315"/>
    </row>
    <row r="3" spans="1:8">
      <c r="A3" s="317" t="s">
        <v>378</v>
      </c>
      <c r="B3" s="317"/>
      <c r="C3" s="317"/>
      <c r="D3" s="317"/>
      <c r="E3" s="317"/>
      <c r="F3" s="317"/>
      <c r="G3" s="317"/>
      <c r="H3" s="317"/>
    </row>
    <row r="4" spans="1:8" ht="52.5" customHeight="1">
      <c r="A4" s="290" t="s">
        <v>172</v>
      </c>
      <c r="B4" s="318" t="s">
        <v>18</v>
      </c>
      <c r="C4" s="289" t="s">
        <v>377</v>
      </c>
      <c r="D4" s="289"/>
      <c r="E4" s="290" t="s">
        <v>410</v>
      </c>
      <c r="F4" s="290"/>
      <c r="G4" s="290"/>
      <c r="H4" s="290"/>
    </row>
    <row r="5" spans="1:8" ht="58.5" customHeight="1">
      <c r="A5" s="290"/>
      <c r="B5" s="318"/>
      <c r="C5" s="7" t="s">
        <v>411</v>
      </c>
      <c r="D5" s="7" t="s">
        <v>412</v>
      </c>
      <c r="E5" s="7" t="s">
        <v>161</v>
      </c>
      <c r="F5" s="7" t="s">
        <v>155</v>
      </c>
      <c r="G5" s="38" t="s">
        <v>167</v>
      </c>
      <c r="H5" s="38" t="s">
        <v>168</v>
      </c>
    </row>
    <row r="6" spans="1:8">
      <c r="A6" s="29">
        <v>1</v>
      </c>
      <c r="B6" s="30">
        <v>2</v>
      </c>
      <c r="C6" s="29">
        <v>3</v>
      </c>
      <c r="D6" s="30">
        <v>4</v>
      </c>
      <c r="E6" s="29">
        <v>5</v>
      </c>
      <c r="F6" s="30">
        <v>6</v>
      </c>
      <c r="G6" s="29">
        <v>7</v>
      </c>
      <c r="H6" s="30">
        <v>8</v>
      </c>
    </row>
    <row r="7" spans="1:8" ht="24.95" customHeight="1">
      <c r="A7" s="316" t="s">
        <v>114</v>
      </c>
      <c r="B7" s="316"/>
      <c r="C7" s="316"/>
      <c r="D7" s="316"/>
      <c r="E7" s="316"/>
      <c r="F7" s="316"/>
      <c r="G7" s="316"/>
      <c r="H7" s="316"/>
    </row>
    <row r="8" spans="1:8" s="25" customFormat="1" ht="42.75" customHeight="1">
      <c r="A8" s="205" t="s">
        <v>55</v>
      </c>
      <c r="B8" s="207">
        <v>2000</v>
      </c>
      <c r="C8" s="110">
        <v>-1520</v>
      </c>
      <c r="D8" s="110">
        <v>-1165</v>
      </c>
      <c r="E8" s="110">
        <v>-1383</v>
      </c>
      <c r="F8" s="110">
        <v>-1165</v>
      </c>
      <c r="G8" s="110" t="s">
        <v>516</v>
      </c>
      <c r="H8" s="111" t="s">
        <v>516</v>
      </c>
    </row>
    <row r="9" spans="1:8" ht="37.5">
      <c r="A9" s="125" t="s">
        <v>234</v>
      </c>
      <c r="B9" s="113">
        <v>2010</v>
      </c>
      <c r="C9" s="103">
        <f>SUM(C10:C10)</f>
        <v>-60</v>
      </c>
      <c r="D9" s="103">
        <f>SUM(D10:D10)</f>
        <v>-6</v>
      </c>
      <c r="E9" s="103">
        <f>SUM(E10:E10)</f>
        <v>-7</v>
      </c>
      <c r="F9" s="103">
        <f>SUM(F10:F10)</f>
        <v>-6</v>
      </c>
      <c r="G9" s="103">
        <f t="shared" ref="G9:G16" si="0">F9-E9</f>
        <v>1</v>
      </c>
      <c r="H9" s="104">
        <f t="shared" ref="H9:H40" si="1">(F9/E9)*100</f>
        <v>85.714285714285708</v>
      </c>
    </row>
    <row r="10" spans="1:8" ht="31.5" customHeight="1">
      <c r="A10" s="101" t="s">
        <v>386</v>
      </c>
      <c r="B10" s="113">
        <v>2011</v>
      </c>
      <c r="C10" s="103">
        <v>-60</v>
      </c>
      <c r="D10" s="103">
        <v>-6</v>
      </c>
      <c r="E10" s="103">
        <v>-7</v>
      </c>
      <c r="F10" s="103">
        <v>-6</v>
      </c>
      <c r="G10" s="103">
        <f t="shared" si="0"/>
        <v>1</v>
      </c>
      <c r="H10" s="104">
        <f t="shared" si="1"/>
        <v>85.714285714285708</v>
      </c>
    </row>
    <row r="11" spans="1:8" ht="20.100000000000001" customHeight="1">
      <c r="A11" s="101" t="s">
        <v>131</v>
      </c>
      <c r="B11" s="113">
        <v>2020</v>
      </c>
      <c r="C11" s="103"/>
      <c r="D11" s="103"/>
      <c r="E11" s="103"/>
      <c r="F11" s="103"/>
      <c r="G11" s="103">
        <f t="shared" si="0"/>
        <v>0</v>
      </c>
      <c r="H11" s="213" t="e">
        <f t="shared" si="1"/>
        <v>#DIV/0!</v>
      </c>
    </row>
    <row r="12" spans="1:8" s="25" customFormat="1" ht="20.100000000000001" customHeight="1">
      <c r="A12" s="125" t="s">
        <v>65</v>
      </c>
      <c r="B12" s="113">
        <v>2030</v>
      </c>
      <c r="C12" s="223" t="s">
        <v>206</v>
      </c>
      <c r="D12" s="223" t="s">
        <v>206</v>
      </c>
      <c r="E12" s="223" t="s">
        <v>206</v>
      </c>
      <c r="F12" s="223" t="s">
        <v>206</v>
      </c>
      <c r="G12" s="225" t="e">
        <f t="shared" si="0"/>
        <v>#VALUE!</v>
      </c>
      <c r="H12" s="213" t="e">
        <f t="shared" si="1"/>
        <v>#VALUE!</v>
      </c>
    </row>
    <row r="13" spans="1:8" ht="20.100000000000001" customHeight="1">
      <c r="A13" s="125" t="s">
        <v>109</v>
      </c>
      <c r="B13" s="113">
        <v>2031</v>
      </c>
      <c r="C13" s="223" t="s">
        <v>206</v>
      </c>
      <c r="D13" s="223" t="s">
        <v>206</v>
      </c>
      <c r="E13" s="223" t="s">
        <v>206</v>
      </c>
      <c r="F13" s="223" t="s">
        <v>206</v>
      </c>
      <c r="G13" s="225" t="e">
        <f t="shared" si="0"/>
        <v>#VALUE!</v>
      </c>
      <c r="H13" s="213" t="e">
        <f t="shared" si="1"/>
        <v>#VALUE!</v>
      </c>
    </row>
    <row r="14" spans="1:8" ht="20.100000000000001" customHeight="1">
      <c r="A14" s="125" t="s">
        <v>27</v>
      </c>
      <c r="B14" s="113">
        <v>2040</v>
      </c>
      <c r="C14" s="223" t="s">
        <v>206</v>
      </c>
      <c r="D14" s="223" t="s">
        <v>206</v>
      </c>
      <c r="E14" s="223" t="s">
        <v>206</v>
      </c>
      <c r="F14" s="223" t="s">
        <v>206</v>
      </c>
      <c r="G14" s="225" t="e">
        <f t="shared" si="0"/>
        <v>#VALUE!</v>
      </c>
      <c r="H14" s="213" t="e">
        <f t="shared" si="1"/>
        <v>#VALUE!</v>
      </c>
    </row>
    <row r="15" spans="1:8" ht="20.100000000000001" customHeight="1">
      <c r="A15" s="125" t="s">
        <v>97</v>
      </c>
      <c r="B15" s="113">
        <v>2050</v>
      </c>
      <c r="C15" s="223" t="s">
        <v>206</v>
      </c>
      <c r="D15" s="223" t="s">
        <v>206</v>
      </c>
      <c r="E15" s="223" t="s">
        <v>206</v>
      </c>
      <c r="F15" s="223" t="s">
        <v>206</v>
      </c>
      <c r="G15" s="225" t="e">
        <f t="shared" si="0"/>
        <v>#VALUE!</v>
      </c>
      <c r="H15" s="213" t="e">
        <f t="shared" si="1"/>
        <v>#VALUE!</v>
      </c>
    </row>
    <row r="16" spans="1:8" ht="20.100000000000001" customHeight="1">
      <c r="A16" s="125" t="s">
        <v>98</v>
      </c>
      <c r="B16" s="113">
        <v>2060</v>
      </c>
      <c r="C16" s="223" t="s">
        <v>206</v>
      </c>
      <c r="D16" s="223" t="s">
        <v>206</v>
      </c>
      <c r="E16" s="223" t="s">
        <v>206</v>
      </c>
      <c r="F16" s="223" t="s">
        <v>206</v>
      </c>
      <c r="G16" s="225" t="e">
        <f t="shared" si="0"/>
        <v>#VALUE!</v>
      </c>
      <c r="H16" s="213" t="e">
        <f t="shared" si="1"/>
        <v>#VALUE!</v>
      </c>
    </row>
    <row r="17" spans="1:9" s="25" customFormat="1" ht="42.75" customHeight="1">
      <c r="A17" s="205" t="s">
        <v>56</v>
      </c>
      <c r="B17" s="207">
        <v>2070</v>
      </c>
      <c r="C17" s="110">
        <f>SUM(C8,C9,C11,C12,C14,C15,C16)+'I. Фін результат'!C77</f>
        <v>-1165</v>
      </c>
      <c r="D17" s="110">
        <f>SUM(D8,D9,D11,D12,D14,D15,D16)+'I. Фін результат'!D77</f>
        <v>-1116</v>
      </c>
      <c r="E17" s="110">
        <f>SUM(E8,E9,E11,E12,E14,E15,E16)+'I. Фін результат'!E77</f>
        <v>-1324</v>
      </c>
      <c r="F17" s="110">
        <f>SUM(F8,F9,F11,F12,F14,F15,F16)+'I. Фін результат'!F77</f>
        <v>-1116</v>
      </c>
      <c r="G17" s="110" t="s">
        <v>516</v>
      </c>
      <c r="H17" s="111" t="s">
        <v>516</v>
      </c>
    </row>
    <row r="18" spans="1:9" ht="24.95" customHeight="1">
      <c r="A18" s="316" t="s">
        <v>326</v>
      </c>
      <c r="B18" s="316"/>
      <c r="C18" s="316"/>
      <c r="D18" s="316"/>
      <c r="E18" s="316"/>
      <c r="F18" s="316"/>
      <c r="G18" s="316"/>
      <c r="H18" s="316"/>
    </row>
    <row r="19" spans="1:9" ht="37.5">
      <c r="A19" s="126" t="s">
        <v>321</v>
      </c>
      <c r="B19" s="127">
        <v>2110</v>
      </c>
      <c r="C19" s="110">
        <f>SUM(C20:C26)+1</f>
        <v>979</v>
      </c>
      <c r="D19" s="110">
        <f>SUM(D20:D26)</f>
        <v>861</v>
      </c>
      <c r="E19" s="110">
        <f>SUM(E20:E26)</f>
        <v>898</v>
      </c>
      <c r="F19" s="110">
        <f>SUM(F20:F26)</f>
        <v>861</v>
      </c>
      <c r="G19" s="110">
        <f>F19-E19</f>
        <v>-37</v>
      </c>
      <c r="H19" s="111">
        <f t="shared" si="1"/>
        <v>95.87973273942093</v>
      </c>
    </row>
    <row r="20" spans="1:9">
      <c r="A20" s="101" t="s">
        <v>322</v>
      </c>
      <c r="B20" s="113">
        <v>2111</v>
      </c>
      <c r="C20" s="103">
        <v>792</v>
      </c>
      <c r="D20" s="103">
        <v>683</v>
      </c>
      <c r="E20" s="103">
        <v>770</v>
      </c>
      <c r="F20" s="103">
        <v>683</v>
      </c>
      <c r="G20" s="103">
        <f>F20-E20</f>
        <v>-87</v>
      </c>
      <c r="H20" s="104">
        <f t="shared" si="1"/>
        <v>88.701298701298697</v>
      </c>
    </row>
    <row r="21" spans="1:9" s="25" customFormat="1" ht="18.75" customHeight="1">
      <c r="A21" s="125" t="s">
        <v>323</v>
      </c>
      <c r="B21" s="128">
        <v>2112</v>
      </c>
      <c r="C21" s="223" t="s">
        <v>206</v>
      </c>
      <c r="D21" s="223" t="s">
        <v>206</v>
      </c>
      <c r="E21" s="223" t="s">
        <v>206</v>
      </c>
      <c r="F21" s="223" t="s">
        <v>206</v>
      </c>
      <c r="G21" s="225" t="e">
        <f>F21-E21</f>
        <v>#VALUE!</v>
      </c>
      <c r="H21" s="213" t="e">
        <f t="shared" si="1"/>
        <v>#VALUE!</v>
      </c>
    </row>
    <row r="22" spans="1:9">
      <c r="A22" s="125" t="s">
        <v>76</v>
      </c>
      <c r="B22" s="128">
        <v>2113</v>
      </c>
      <c r="C22" s="103"/>
      <c r="D22" s="103"/>
      <c r="E22" s="103"/>
      <c r="F22" s="103"/>
      <c r="G22" s="103">
        <f>F22-E22</f>
        <v>0</v>
      </c>
      <c r="H22" s="213" t="e">
        <f t="shared" si="1"/>
        <v>#DIV/0!</v>
      </c>
    </row>
    <row r="23" spans="1:9" s="27" customFormat="1">
      <c r="A23" s="125" t="s">
        <v>90</v>
      </c>
      <c r="B23" s="128">
        <v>2114</v>
      </c>
      <c r="C23" s="103"/>
      <c r="D23" s="103"/>
      <c r="E23" s="103"/>
      <c r="F23" s="103"/>
      <c r="G23" s="103">
        <f t="shared" ref="G23:G40" si="2">F23-E23</f>
        <v>0</v>
      </c>
      <c r="H23" s="213" t="e">
        <f t="shared" si="1"/>
        <v>#DIV/0!</v>
      </c>
      <c r="I23" s="24"/>
    </row>
    <row r="24" spans="1:9" ht="20.100000000000001" customHeight="1">
      <c r="A24" s="125" t="s">
        <v>335</v>
      </c>
      <c r="B24" s="128">
        <v>2115</v>
      </c>
      <c r="C24" s="103"/>
      <c r="D24" s="103"/>
      <c r="E24" s="103"/>
      <c r="F24" s="103"/>
      <c r="G24" s="103">
        <f t="shared" si="2"/>
        <v>0</v>
      </c>
      <c r="H24" s="213" t="e">
        <f t="shared" si="1"/>
        <v>#DIV/0!</v>
      </c>
    </row>
    <row r="25" spans="1:9" ht="20.100000000000001" customHeight="1">
      <c r="A25" s="125" t="s">
        <v>75</v>
      </c>
      <c r="B25" s="128">
        <v>2116</v>
      </c>
      <c r="C25" s="103"/>
      <c r="D25" s="103"/>
      <c r="E25" s="103"/>
      <c r="F25" s="103"/>
      <c r="G25" s="103">
        <f t="shared" si="2"/>
        <v>0</v>
      </c>
      <c r="H25" s="213" t="e">
        <f t="shared" si="1"/>
        <v>#DIV/0!</v>
      </c>
    </row>
    <row r="26" spans="1:9" ht="20.100000000000001" customHeight="1">
      <c r="A26" s="125" t="s">
        <v>458</v>
      </c>
      <c r="B26" s="128">
        <v>2117</v>
      </c>
      <c r="C26" s="103">
        <v>186</v>
      </c>
      <c r="D26" s="103">
        <v>178</v>
      </c>
      <c r="E26" s="103">
        <v>128</v>
      </c>
      <c r="F26" s="103">
        <v>178</v>
      </c>
      <c r="G26" s="103">
        <f t="shared" si="2"/>
        <v>50</v>
      </c>
      <c r="H26" s="104">
        <f t="shared" si="1"/>
        <v>139.0625</v>
      </c>
    </row>
    <row r="27" spans="1:9" ht="37.5">
      <c r="A27" s="126" t="s">
        <v>327</v>
      </c>
      <c r="B27" s="129">
        <v>2120</v>
      </c>
      <c r="C27" s="110">
        <f>SUM(C28:C31)</f>
        <v>1441</v>
      </c>
      <c r="D27" s="110">
        <f>SUM(D28:D31)</f>
        <v>2143</v>
      </c>
      <c r="E27" s="110">
        <f>SUM(E28:E31)</f>
        <v>1552</v>
      </c>
      <c r="F27" s="110">
        <f>SUM(F28:F31)</f>
        <v>2143</v>
      </c>
      <c r="G27" s="110">
        <f t="shared" si="2"/>
        <v>591</v>
      </c>
      <c r="H27" s="111">
        <f t="shared" si="1"/>
        <v>138.07989690721649</v>
      </c>
    </row>
    <row r="28" spans="1:9" ht="20.100000000000001" customHeight="1">
      <c r="A28" s="125" t="s">
        <v>75</v>
      </c>
      <c r="B28" s="128">
        <v>2121</v>
      </c>
      <c r="C28" s="103">
        <v>1441</v>
      </c>
      <c r="D28" s="103">
        <v>2142</v>
      </c>
      <c r="E28" s="103">
        <v>1537</v>
      </c>
      <c r="F28" s="103">
        <v>2142</v>
      </c>
      <c r="G28" s="103">
        <f t="shared" si="2"/>
        <v>605</v>
      </c>
      <c r="H28" s="104">
        <f t="shared" si="1"/>
        <v>139.36239427456084</v>
      </c>
    </row>
    <row r="29" spans="1:9" ht="20.100000000000001" customHeight="1">
      <c r="A29" s="125" t="s">
        <v>328</v>
      </c>
      <c r="B29" s="128">
        <v>2122</v>
      </c>
      <c r="C29" s="103"/>
      <c r="D29" s="103"/>
      <c r="E29" s="103"/>
      <c r="F29" s="103"/>
      <c r="G29" s="103"/>
      <c r="H29" s="213" t="e">
        <f t="shared" si="1"/>
        <v>#DIV/0!</v>
      </c>
    </row>
    <row r="30" spans="1:9" ht="20.100000000000001" customHeight="1">
      <c r="A30" s="125" t="s">
        <v>329</v>
      </c>
      <c r="B30" s="128">
        <v>2123</v>
      </c>
      <c r="C30" s="103"/>
      <c r="D30" s="103"/>
      <c r="E30" s="103"/>
      <c r="F30" s="103"/>
      <c r="G30" s="103"/>
      <c r="H30" s="213" t="e">
        <f t="shared" si="1"/>
        <v>#DIV/0!</v>
      </c>
    </row>
    <row r="31" spans="1:9" s="25" customFormat="1">
      <c r="A31" s="125" t="s">
        <v>511</v>
      </c>
      <c r="B31" s="128">
        <v>2124</v>
      </c>
      <c r="C31" s="269"/>
      <c r="D31" s="269">
        <v>1</v>
      </c>
      <c r="E31" s="269">
        <v>15</v>
      </c>
      <c r="F31" s="269">
        <v>1</v>
      </c>
      <c r="G31" s="103">
        <f t="shared" si="2"/>
        <v>-14</v>
      </c>
      <c r="H31" s="104">
        <f t="shared" si="1"/>
        <v>6.666666666666667</v>
      </c>
    </row>
    <row r="32" spans="1:9" ht="34.5" customHeight="1">
      <c r="A32" s="126" t="s">
        <v>388</v>
      </c>
      <c r="B32" s="129">
        <v>2130</v>
      </c>
      <c r="C32" s="110">
        <f>SUM(C33:C36)</f>
        <v>1741</v>
      </c>
      <c r="D32" s="110">
        <f>SUM(D33:D36)</f>
        <v>2283</v>
      </c>
      <c r="E32" s="110">
        <f>SUM(E33:E36)</f>
        <v>1886</v>
      </c>
      <c r="F32" s="110">
        <f>SUM(F33:F36)</f>
        <v>2283</v>
      </c>
      <c r="G32" s="110">
        <f t="shared" si="2"/>
        <v>397</v>
      </c>
      <c r="H32" s="111">
        <f t="shared" si="1"/>
        <v>121.04984093319193</v>
      </c>
    </row>
    <row r="33" spans="1:10" ht="34.5" customHeight="1">
      <c r="A33" s="125" t="s">
        <v>390</v>
      </c>
      <c r="B33" s="128">
        <v>2131</v>
      </c>
      <c r="C33" s="103">
        <v>60</v>
      </c>
      <c r="D33" s="103">
        <v>6</v>
      </c>
      <c r="E33" s="103">
        <v>7</v>
      </c>
      <c r="F33" s="103">
        <v>6</v>
      </c>
      <c r="G33" s="103">
        <f t="shared" si="2"/>
        <v>-1</v>
      </c>
      <c r="H33" s="104">
        <f t="shared" si="1"/>
        <v>85.714285714285708</v>
      </c>
    </row>
    <row r="34" spans="1:10" s="25" customFormat="1" ht="20.100000000000001" customHeight="1">
      <c r="A34" s="125" t="s">
        <v>330</v>
      </c>
      <c r="B34" s="128">
        <v>2132</v>
      </c>
      <c r="C34" s="103"/>
      <c r="D34" s="103"/>
      <c r="E34" s="103"/>
      <c r="F34" s="103"/>
      <c r="G34" s="103">
        <f t="shared" si="2"/>
        <v>0</v>
      </c>
      <c r="H34" s="213" t="e">
        <f t="shared" si="1"/>
        <v>#DIV/0!</v>
      </c>
    </row>
    <row r="35" spans="1:10" ht="19.5" customHeight="1">
      <c r="A35" s="125" t="s">
        <v>331</v>
      </c>
      <c r="B35" s="128">
        <v>2133</v>
      </c>
      <c r="C35" s="269">
        <v>1681</v>
      </c>
      <c r="D35" s="103">
        <v>2277</v>
      </c>
      <c r="E35" s="103">
        <v>1879</v>
      </c>
      <c r="F35" s="103">
        <v>2277</v>
      </c>
      <c r="G35" s="103">
        <f t="shared" si="2"/>
        <v>398</v>
      </c>
      <c r="H35" s="104">
        <f t="shared" si="1"/>
        <v>121.18147951037786</v>
      </c>
    </row>
    <row r="36" spans="1:10" ht="20.100000000000001" customHeight="1">
      <c r="A36" s="125" t="s">
        <v>332</v>
      </c>
      <c r="B36" s="128">
        <v>2134</v>
      </c>
      <c r="C36" s="103"/>
      <c r="D36" s="103"/>
      <c r="E36" s="103"/>
      <c r="F36" s="103"/>
      <c r="G36" s="103"/>
      <c r="H36" s="213" t="e">
        <f t="shared" si="1"/>
        <v>#DIV/0!</v>
      </c>
    </row>
    <row r="37" spans="1:10" ht="20.100000000000001" customHeight="1">
      <c r="A37" s="126" t="s">
        <v>333</v>
      </c>
      <c r="B37" s="129">
        <v>2140</v>
      </c>
      <c r="C37" s="110">
        <f>SUM(C38:C39)</f>
        <v>0</v>
      </c>
      <c r="D37" s="110">
        <f>SUM(D38:D39)</f>
        <v>0</v>
      </c>
      <c r="E37" s="110">
        <f>SUM(E38:E39)</f>
        <v>0</v>
      </c>
      <c r="F37" s="110">
        <f>SUM(F38:F39)</f>
        <v>0</v>
      </c>
      <c r="G37" s="110"/>
      <c r="H37" s="227" t="e">
        <f t="shared" si="1"/>
        <v>#DIV/0!</v>
      </c>
    </row>
    <row r="38" spans="1:10" ht="37.5">
      <c r="A38" s="125" t="s">
        <v>110</v>
      </c>
      <c r="B38" s="128">
        <v>2141</v>
      </c>
      <c r="C38" s="103"/>
      <c r="D38" s="103"/>
      <c r="E38" s="103"/>
      <c r="F38" s="103"/>
      <c r="G38" s="103"/>
      <c r="H38" s="213" t="e">
        <f t="shared" si="1"/>
        <v>#DIV/0!</v>
      </c>
    </row>
    <row r="39" spans="1:10" s="25" customFormat="1" ht="20.100000000000001" customHeight="1">
      <c r="A39" s="125" t="s">
        <v>334</v>
      </c>
      <c r="B39" s="128">
        <v>2142</v>
      </c>
      <c r="C39" s="103"/>
      <c r="D39" s="103"/>
      <c r="E39" s="103"/>
      <c r="F39" s="103"/>
      <c r="G39" s="103">
        <f t="shared" si="2"/>
        <v>0</v>
      </c>
      <c r="H39" s="213" t="e">
        <f t="shared" si="1"/>
        <v>#DIV/0!</v>
      </c>
    </row>
    <row r="40" spans="1:10" s="25" customFormat="1" ht="21.75" customHeight="1">
      <c r="A40" s="126" t="s">
        <v>389</v>
      </c>
      <c r="B40" s="129">
        <v>2200</v>
      </c>
      <c r="C40" s="110">
        <f>SUM(C19,C27,C32,C37)</f>
        <v>4161</v>
      </c>
      <c r="D40" s="110">
        <f>SUM(D19,D27,D32,D37)</f>
        <v>5287</v>
      </c>
      <c r="E40" s="110">
        <f>SUM(E19,E27,E32,E37)</f>
        <v>4336</v>
      </c>
      <c r="F40" s="110">
        <f>SUM(F19,F27,F32,F37)</f>
        <v>5287</v>
      </c>
      <c r="G40" s="110">
        <f t="shared" si="2"/>
        <v>951</v>
      </c>
      <c r="H40" s="111">
        <f t="shared" si="1"/>
        <v>121.93265682656826</v>
      </c>
      <c r="I40" s="24"/>
    </row>
    <row r="41" spans="1:10" s="25" customFormat="1">
      <c r="A41" s="130"/>
      <c r="B41" s="131"/>
      <c r="C41" s="131"/>
      <c r="D41" s="131"/>
      <c r="E41" s="131"/>
      <c r="F41" s="131"/>
      <c r="G41" s="131"/>
      <c r="H41" s="131"/>
    </row>
    <row r="42" spans="1:10" s="25" customFormat="1">
      <c r="A42" s="130"/>
      <c r="B42" s="131"/>
      <c r="C42" s="131"/>
      <c r="D42" s="131"/>
      <c r="E42" s="131"/>
      <c r="F42" s="131"/>
      <c r="G42" s="131"/>
      <c r="H42" s="131"/>
    </row>
    <row r="43" spans="1:10" s="25" customFormat="1">
      <c r="A43" s="130"/>
      <c r="B43" s="131"/>
      <c r="C43" s="131"/>
      <c r="D43" s="131"/>
      <c r="E43" s="131"/>
      <c r="F43" s="131"/>
      <c r="G43" s="131"/>
      <c r="H43" s="131"/>
    </row>
    <row r="44" spans="1:10" s="3" customFormat="1" ht="27.75" customHeight="1">
      <c r="A44" s="253" t="s">
        <v>459</v>
      </c>
      <c r="B44" s="121"/>
      <c r="C44" s="307" t="s">
        <v>151</v>
      </c>
      <c r="D44" s="307"/>
      <c r="E44" s="122"/>
      <c r="F44" s="308" t="s">
        <v>456</v>
      </c>
      <c r="G44" s="308"/>
      <c r="H44" s="308"/>
    </row>
    <row r="45" spans="1:10" s="2" customFormat="1">
      <c r="A45" s="232" t="s">
        <v>519</v>
      </c>
      <c r="B45" s="123"/>
      <c r="C45" s="305" t="s">
        <v>157</v>
      </c>
      <c r="D45" s="305"/>
      <c r="E45" s="123"/>
      <c r="F45" s="306" t="s">
        <v>520</v>
      </c>
      <c r="G45" s="306"/>
      <c r="H45" s="306"/>
    </row>
    <row r="46" spans="1:10" s="26" customFormat="1">
      <c r="A46" s="132"/>
      <c r="B46" s="131"/>
      <c r="C46" s="131"/>
      <c r="D46" s="131"/>
      <c r="E46" s="131"/>
      <c r="F46" s="131"/>
      <c r="G46" s="131"/>
      <c r="H46" s="131"/>
      <c r="I46" s="24"/>
      <c r="J46" s="24"/>
    </row>
    <row r="47" spans="1:10" s="26" customFormat="1">
      <c r="A47" s="132"/>
      <c r="B47" s="131"/>
      <c r="C47" s="131"/>
      <c r="D47" s="131"/>
      <c r="E47" s="131"/>
      <c r="F47" s="131"/>
      <c r="G47" s="131"/>
      <c r="H47" s="131"/>
      <c r="I47" s="24"/>
      <c r="J47" s="24"/>
    </row>
    <row r="48" spans="1:10" s="26" customFormat="1">
      <c r="A48" s="132"/>
      <c r="B48" s="131"/>
      <c r="C48" s="131"/>
      <c r="D48" s="131"/>
      <c r="E48" s="131"/>
      <c r="F48" s="131"/>
      <c r="G48" s="131"/>
      <c r="H48" s="131"/>
      <c r="I48" s="24"/>
      <c r="J48" s="24"/>
    </row>
    <row r="49" spans="1:10" s="26" customFormat="1">
      <c r="A49" s="132"/>
      <c r="B49" s="131"/>
      <c r="C49" s="131"/>
      <c r="D49" s="131"/>
      <c r="E49" s="131"/>
      <c r="F49" s="131"/>
      <c r="G49" s="131"/>
      <c r="H49" s="131"/>
      <c r="I49" s="24"/>
      <c r="J49" s="24"/>
    </row>
    <row r="50" spans="1:10" s="26" customFormat="1">
      <c r="A50" s="132"/>
      <c r="B50" s="131"/>
      <c r="C50" s="131"/>
      <c r="D50" s="131"/>
      <c r="E50" s="131"/>
      <c r="F50" s="131"/>
      <c r="G50" s="131"/>
      <c r="H50" s="131"/>
      <c r="I50" s="24"/>
      <c r="J50" s="24"/>
    </row>
    <row r="51" spans="1:10" s="26" customFormat="1">
      <c r="A51" s="132"/>
      <c r="B51" s="131"/>
      <c r="C51" s="131"/>
      <c r="D51" s="131"/>
      <c r="E51" s="131"/>
      <c r="F51" s="131"/>
      <c r="G51" s="131"/>
      <c r="H51" s="131"/>
      <c r="I51" s="24"/>
      <c r="J51" s="24"/>
    </row>
    <row r="52" spans="1:10" s="26" customFormat="1">
      <c r="A52" s="132"/>
      <c r="B52" s="131"/>
      <c r="C52" s="131"/>
      <c r="D52" s="131"/>
      <c r="E52" s="131"/>
      <c r="F52" s="131"/>
      <c r="G52" s="131"/>
      <c r="H52" s="131"/>
      <c r="I52" s="24"/>
      <c r="J52" s="24"/>
    </row>
    <row r="53" spans="1:10" s="26" customFormat="1">
      <c r="A53" s="132"/>
      <c r="B53" s="131"/>
      <c r="C53" s="131"/>
      <c r="D53" s="131"/>
      <c r="E53" s="131"/>
      <c r="F53" s="131"/>
      <c r="G53" s="131"/>
      <c r="H53" s="131"/>
      <c r="I53" s="24"/>
      <c r="J53" s="24"/>
    </row>
    <row r="54" spans="1:10" s="26" customFormat="1">
      <c r="A54" s="132"/>
      <c r="B54" s="131"/>
      <c r="C54" s="131"/>
      <c r="D54" s="131"/>
      <c r="E54" s="131"/>
      <c r="F54" s="131"/>
      <c r="G54" s="131"/>
      <c r="H54" s="131"/>
      <c r="I54" s="24"/>
      <c r="J54" s="24"/>
    </row>
    <row r="55" spans="1:10" s="26" customFormat="1">
      <c r="A55" s="132"/>
      <c r="B55" s="131"/>
      <c r="C55" s="131"/>
      <c r="D55" s="131"/>
      <c r="E55" s="131"/>
      <c r="F55" s="131"/>
      <c r="G55" s="131"/>
      <c r="H55" s="131"/>
      <c r="I55" s="24"/>
      <c r="J55" s="24"/>
    </row>
    <row r="56" spans="1:10" s="26" customFormat="1">
      <c r="A56" s="132"/>
      <c r="B56" s="131"/>
      <c r="C56" s="131"/>
      <c r="D56" s="131"/>
      <c r="E56" s="131"/>
      <c r="F56" s="131"/>
      <c r="G56" s="131"/>
      <c r="H56" s="131"/>
      <c r="I56" s="24"/>
      <c r="J56" s="24"/>
    </row>
    <row r="57" spans="1:10" s="26" customFormat="1">
      <c r="A57" s="132"/>
      <c r="B57" s="131"/>
      <c r="C57" s="131"/>
      <c r="D57" s="131"/>
      <c r="E57" s="131"/>
      <c r="F57" s="131"/>
      <c r="G57" s="131"/>
      <c r="H57" s="131"/>
      <c r="I57" s="24"/>
      <c r="J57" s="24"/>
    </row>
    <row r="58" spans="1:10" s="26" customFormat="1">
      <c r="A58" s="132"/>
      <c r="B58" s="131"/>
      <c r="C58" s="131"/>
      <c r="D58" s="131"/>
      <c r="E58" s="131"/>
      <c r="F58" s="131"/>
      <c r="G58" s="131"/>
      <c r="H58" s="131"/>
      <c r="I58" s="24"/>
      <c r="J58" s="24"/>
    </row>
    <row r="59" spans="1:10" s="26" customFormat="1">
      <c r="A59" s="132"/>
      <c r="B59" s="131"/>
      <c r="C59" s="131"/>
      <c r="D59" s="131"/>
      <c r="E59" s="131"/>
      <c r="F59" s="131"/>
      <c r="G59" s="131"/>
      <c r="H59" s="131"/>
      <c r="I59" s="24"/>
      <c r="J59" s="24"/>
    </row>
    <row r="60" spans="1:10" s="26" customFormat="1">
      <c r="A60" s="132"/>
      <c r="B60" s="131"/>
      <c r="C60" s="131"/>
      <c r="D60" s="131"/>
      <c r="E60" s="131"/>
      <c r="F60" s="131"/>
      <c r="G60" s="131"/>
      <c r="H60" s="131"/>
      <c r="I60" s="24"/>
      <c r="J60" s="24"/>
    </row>
    <row r="61" spans="1:10" s="26" customFormat="1">
      <c r="A61" s="132"/>
      <c r="B61" s="131"/>
      <c r="C61" s="131"/>
      <c r="D61" s="131"/>
      <c r="E61" s="131"/>
      <c r="F61" s="131"/>
      <c r="G61" s="131"/>
      <c r="H61" s="131"/>
      <c r="I61" s="24"/>
      <c r="J61" s="24"/>
    </row>
    <row r="62" spans="1:10" s="26" customFormat="1">
      <c r="A62" s="132"/>
      <c r="B62" s="131"/>
      <c r="C62" s="131"/>
      <c r="D62" s="131"/>
      <c r="E62" s="131"/>
      <c r="F62" s="131"/>
      <c r="G62" s="131"/>
      <c r="H62" s="131"/>
      <c r="I62" s="24"/>
      <c r="J62" s="24"/>
    </row>
    <row r="63" spans="1:10" s="26" customFormat="1">
      <c r="A63" s="132"/>
      <c r="B63" s="131"/>
      <c r="C63" s="131"/>
      <c r="D63" s="131"/>
      <c r="E63" s="131"/>
      <c r="F63" s="131"/>
      <c r="G63" s="131"/>
      <c r="H63" s="131"/>
      <c r="I63" s="24"/>
      <c r="J63" s="24"/>
    </row>
    <row r="64" spans="1:10" s="26" customFormat="1">
      <c r="A64" s="132"/>
      <c r="B64" s="131"/>
      <c r="C64" s="131"/>
      <c r="D64" s="131"/>
      <c r="E64" s="131"/>
      <c r="F64" s="131"/>
      <c r="G64" s="131"/>
      <c r="H64" s="131"/>
      <c r="I64" s="24"/>
      <c r="J64" s="24"/>
    </row>
    <row r="65" spans="1:10" s="26" customFormat="1">
      <c r="A65" s="132"/>
      <c r="B65" s="131"/>
      <c r="C65" s="131"/>
      <c r="D65" s="131"/>
      <c r="E65" s="131"/>
      <c r="F65" s="131"/>
      <c r="G65" s="131"/>
      <c r="H65" s="131"/>
      <c r="I65" s="24"/>
      <c r="J65" s="24"/>
    </row>
    <row r="66" spans="1:10" s="26" customFormat="1">
      <c r="A66" s="132"/>
      <c r="B66" s="131"/>
      <c r="C66" s="131"/>
      <c r="D66" s="131"/>
      <c r="E66" s="131"/>
      <c r="F66" s="131"/>
      <c r="G66" s="131"/>
      <c r="H66" s="131"/>
      <c r="I66" s="24"/>
      <c r="J66" s="24"/>
    </row>
    <row r="67" spans="1:10" s="26" customFormat="1">
      <c r="A67" s="132"/>
      <c r="B67" s="131"/>
      <c r="C67" s="131"/>
      <c r="D67" s="131"/>
      <c r="E67" s="131"/>
      <c r="F67" s="131"/>
      <c r="G67" s="131"/>
      <c r="H67" s="131"/>
      <c r="I67" s="24"/>
      <c r="J67" s="24"/>
    </row>
    <row r="68" spans="1:10" s="26" customFormat="1">
      <c r="A68" s="132"/>
      <c r="B68" s="131"/>
      <c r="C68" s="131"/>
      <c r="D68" s="131"/>
      <c r="E68" s="131"/>
      <c r="F68" s="131"/>
      <c r="G68" s="131"/>
      <c r="H68" s="131"/>
      <c r="I68" s="24"/>
      <c r="J68" s="24"/>
    </row>
    <row r="69" spans="1:10" s="26" customFormat="1">
      <c r="A69" s="132"/>
      <c r="B69" s="131"/>
      <c r="C69" s="131"/>
      <c r="D69" s="131"/>
      <c r="E69" s="131"/>
      <c r="F69" s="131"/>
      <c r="G69" s="131"/>
      <c r="H69" s="131"/>
      <c r="I69" s="24"/>
      <c r="J69" s="24"/>
    </row>
    <row r="70" spans="1:10" s="26" customFormat="1">
      <c r="A70" s="132"/>
      <c r="B70" s="131"/>
      <c r="C70" s="131"/>
      <c r="D70" s="131"/>
      <c r="E70" s="131"/>
      <c r="F70" s="131"/>
      <c r="G70" s="131"/>
      <c r="H70" s="131"/>
      <c r="I70" s="24"/>
      <c r="J70" s="24"/>
    </row>
    <row r="71" spans="1:10" s="26" customFormat="1">
      <c r="A71" s="132"/>
      <c r="B71" s="131"/>
      <c r="C71" s="131"/>
      <c r="D71" s="131"/>
      <c r="E71" s="131"/>
      <c r="F71" s="131"/>
      <c r="G71" s="131"/>
      <c r="H71" s="131"/>
      <c r="I71" s="24"/>
      <c r="J71" s="24"/>
    </row>
    <row r="72" spans="1:10" s="26" customFormat="1">
      <c r="A72" s="132"/>
      <c r="B72" s="131"/>
      <c r="C72" s="131"/>
      <c r="D72" s="131"/>
      <c r="E72" s="131"/>
      <c r="F72" s="131"/>
      <c r="G72" s="131"/>
      <c r="H72" s="131"/>
      <c r="I72" s="24"/>
      <c r="J72" s="24"/>
    </row>
    <row r="73" spans="1:10" s="26" customFormat="1">
      <c r="A73" s="132"/>
      <c r="B73" s="131"/>
      <c r="C73" s="131"/>
      <c r="D73" s="131"/>
      <c r="E73" s="131"/>
      <c r="F73" s="131"/>
      <c r="G73" s="131"/>
      <c r="H73" s="131"/>
      <c r="I73" s="24"/>
      <c r="J73" s="24"/>
    </row>
    <row r="74" spans="1:10" s="26" customFormat="1">
      <c r="A74" s="132"/>
      <c r="B74" s="131"/>
      <c r="C74" s="131"/>
      <c r="D74" s="131"/>
      <c r="E74" s="131"/>
      <c r="F74" s="131"/>
      <c r="G74" s="131"/>
      <c r="H74" s="131"/>
      <c r="I74" s="24"/>
      <c r="J74" s="24"/>
    </row>
    <row r="75" spans="1:10" s="26" customFormat="1">
      <c r="A75" s="132"/>
      <c r="B75" s="131"/>
      <c r="C75" s="131"/>
      <c r="D75" s="131"/>
      <c r="E75" s="131"/>
      <c r="F75" s="131"/>
      <c r="G75" s="131"/>
      <c r="H75" s="131"/>
      <c r="I75" s="24"/>
      <c r="J75" s="24"/>
    </row>
    <row r="76" spans="1:10" s="26" customFormat="1">
      <c r="A76" s="132"/>
      <c r="B76" s="131"/>
      <c r="C76" s="131"/>
      <c r="D76" s="131"/>
      <c r="E76" s="131"/>
      <c r="F76" s="131"/>
      <c r="G76" s="131"/>
      <c r="H76" s="131"/>
      <c r="I76" s="24"/>
      <c r="J76" s="24"/>
    </row>
    <row r="77" spans="1:10" s="26" customFormat="1">
      <c r="A77" s="132"/>
      <c r="B77" s="131"/>
      <c r="C77" s="131"/>
      <c r="D77" s="131"/>
      <c r="E77" s="131"/>
      <c r="F77" s="131"/>
      <c r="G77" s="131"/>
      <c r="H77" s="131"/>
      <c r="I77" s="24"/>
      <c r="J77" s="24"/>
    </row>
    <row r="78" spans="1:10" s="26" customFormat="1">
      <c r="A78" s="132"/>
      <c r="B78" s="131"/>
      <c r="C78" s="131"/>
      <c r="D78" s="131"/>
      <c r="E78" s="131"/>
      <c r="F78" s="131"/>
      <c r="G78" s="131"/>
      <c r="H78" s="131"/>
      <c r="I78" s="24"/>
      <c r="J78" s="24"/>
    </row>
    <row r="79" spans="1:10" s="26" customFormat="1">
      <c r="A79" s="132"/>
      <c r="B79" s="131"/>
      <c r="C79" s="131"/>
      <c r="D79" s="131"/>
      <c r="E79" s="131"/>
      <c r="F79" s="131"/>
      <c r="G79" s="131"/>
      <c r="H79" s="131"/>
      <c r="I79" s="24"/>
      <c r="J79" s="24"/>
    </row>
    <row r="80" spans="1:10" s="26" customFormat="1">
      <c r="A80" s="132"/>
      <c r="B80" s="131"/>
      <c r="C80" s="131"/>
      <c r="D80" s="131"/>
      <c r="E80" s="131"/>
      <c r="F80" s="131"/>
      <c r="G80" s="131"/>
      <c r="H80" s="131"/>
      <c r="I80" s="24"/>
      <c r="J80" s="24"/>
    </row>
    <row r="81" spans="1:10" s="26" customFormat="1">
      <c r="A81" s="132"/>
      <c r="B81" s="131"/>
      <c r="C81" s="131"/>
      <c r="D81" s="131"/>
      <c r="E81" s="131"/>
      <c r="F81" s="131"/>
      <c r="G81" s="131"/>
      <c r="H81" s="131"/>
      <c r="I81" s="24"/>
      <c r="J81" s="24"/>
    </row>
    <row r="82" spans="1:10" s="26" customFormat="1">
      <c r="A82" s="132"/>
      <c r="B82" s="131"/>
      <c r="C82" s="131"/>
      <c r="D82" s="131"/>
      <c r="E82" s="131"/>
      <c r="F82" s="131"/>
      <c r="G82" s="131"/>
      <c r="H82" s="131"/>
      <c r="I82" s="24"/>
      <c r="J82" s="24"/>
    </row>
    <row r="83" spans="1:10" s="26" customFormat="1">
      <c r="A83" s="132"/>
      <c r="B83" s="131"/>
      <c r="C83" s="131"/>
      <c r="D83" s="131"/>
      <c r="E83" s="131"/>
      <c r="F83" s="131"/>
      <c r="G83" s="131"/>
      <c r="H83" s="131"/>
      <c r="I83" s="24"/>
      <c r="J83" s="24"/>
    </row>
    <row r="84" spans="1:10" s="26" customFormat="1">
      <c r="A84" s="132"/>
      <c r="B84" s="131"/>
      <c r="C84" s="131"/>
      <c r="D84" s="131"/>
      <c r="E84" s="131"/>
      <c r="F84" s="131"/>
      <c r="G84" s="131"/>
      <c r="H84" s="131"/>
      <c r="I84" s="24"/>
      <c r="J84" s="24"/>
    </row>
    <row r="85" spans="1:10" s="26" customFormat="1">
      <c r="A85" s="132"/>
      <c r="B85" s="131"/>
      <c r="C85" s="131"/>
      <c r="D85" s="131"/>
      <c r="E85" s="131"/>
      <c r="F85" s="131"/>
      <c r="G85" s="131"/>
      <c r="H85" s="131"/>
      <c r="I85" s="24"/>
      <c r="J85" s="24"/>
    </row>
    <row r="86" spans="1:10" s="26" customFormat="1">
      <c r="A86" s="132"/>
      <c r="B86" s="131"/>
      <c r="C86" s="131"/>
      <c r="D86" s="131"/>
      <c r="E86" s="131"/>
      <c r="F86" s="131"/>
      <c r="G86" s="131"/>
      <c r="H86" s="131"/>
      <c r="I86" s="24"/>
      <c r="J86" s="24"/>
    </row>
    <row r="87" spans="1:10" s="26" customFormat="1">
      <c r="A87" s="132"/>
      <c r="B87" s="131"/>
      <c r="C87" s="131"/>
      <c r="D87" s="131"/>
      <c r="E87" s="131"/>
      <c r="F87" s="131"/>
      <c r="G87" s="131"/>
      <c r="H87" s="131"/>
      <c r="I87" s="24"/>
      <c r="J87" s="24"/>
    </row>
    <row r="88" spans="1:10" s="26" customFormat="1">
      <c r="A88" s="132"/>
      <c r="B88" s="131"/>
      <c r="C88" s="131"/>
      <c r="D88" s="131"/>
      <c r="E88" s="131"/>
      <c r="F88" s="131"/>
      <c r="G88" s="131"/>
      <c r="H88" s="131"/>
      <c r="I88" s="24"/>
      <c r="J88" s="24"/>
    </row>
    <row r="89" spans="1:10" s="26" customFormat="1">
      <c r="A89" s="132"/>
      <c r="B89" s="131"/>
      <c r="C89" s="131"/>
      <c r="D89" s="131"/>
      <c r="E89" s="131"/>
      <c r="F89" s="131"/>
      <c r="G89" s="131"/>
      <c r="H89" s="131"/>
      <c r="I89" s="24"/>
      <c r="J89" s="24"/>
    </row>
    <row r="90" spans="1:10" s="26" customFormat="1">
      <c r="A90" s="132"/>
      <c r="B90" s="131"/>
      <c r="C90" s="131"/>
      <c r="D90" s="131"/>
      <c r="E90" s="131"/>
      <c r="F90" s="131"/>
      <c r="G90" s="131"/>
      <c r="H90" s="131"/>
      <c r="I90" s="24"/>
      <c r="J90" s="24"/>
    </row>
    <row r="91" spans="1:10" s="26" customFormat="1">
      <c r="A91" s="132"/>
      <c r="B91" s="131"/>
      <c r="C91" s="131"/>
      <c r="D91" s="131"/>
      <c r="E91" s="131"/>
      <c r="F91" s="131"/>
      <c r="G91" s="131"/>
      <c r="H91" s="131"/>
      <c r="I91" s="24"/>
      <c r="J91" s="24"/>
    </row>
    <row r="92" spans="1:10" s="26" customFormat="1">
      <c r="A92" s="132"/>
      <c r="B92" s="131"/>
      <c r="C92" s="131"/>
      <c r="D92" s="131"/>
      <c r="E92" s="131"/>
      <c r="F92" s="131"/>
      <c r="G92" s="131"/>
      <c r="H92" s="131"/>
      <c r="I92" s="24"/>
      <c r="J92" s="24"/>
    </row>
    <row r="93" spans="1:10" s="26" customFormat="1">
      <c r="A93" s="132"/>
      <c r="B93" s="131"/>
      <c r="C93" s="131"/>
      <c r="D93" s="131"/>
      <c r="E93" s="131"/>
      <c r="F93" s="131"/>
      <c r="G93" s="131"/>
      <c r="H93" s="131"/>
      <c r="I93" s="24"/>
      <c r="J93" s="24"/>
    </row>
    <row r="94" spans="1:10" s="26" customFormat="1">
      <c r="A94" s="132"/>
      <c r="B94" s="131"/>
      <c r="C94" s="131"/>
      <c r="D94" s="131"/>
      <c r="E94" s="131"/>
      <c r="F94" s="131"/>
      <c r="G94" s="131"/>
      <c r="H94" s="131"/>
      <c r="I94" s="24"/>
      <c r="J94" s="24"/>
    </row>
    <row r="95" spans="1:10" s="26" customFormat="1">
      <c r="A95" s="132"/>
      <c r="B95" s="131"/>
      <c r="C95" s="131"/>
      <c r="D95" s="131"/>
      <c r="E95" s="131"/>
      <c r="F95" s="131"/>
      <c r="G95" s="131"/>
      <c r="H95" s="131"/>
      <c r="I95" s="24"/>
      <c r="J95" s="24"/>
    </row>
    <row r="96" spans="1:10" s="26" customFormat="1">
      <c r="A96" s="132"/>
      <c r="B96" s="131"/>
      <c r="C96" s="131"/>
      <c r="D96" s="131"/>
      <c r="E96" s="131"/>
      <c r="F96" s="131"/>
      <c r="G96" s="131"/>
      <c r="H96" s="131"/>
      <c r="I96" s="24"/>
      <c r="J96" s="24"/>
    </row>
    <row r="97" spans="1:10" s="26" customFormat="1">
      <c r="A97" s="132"/>
      <c r="B97" s="131"/>
      <c r="C97" s="131"/>
      <c r="D97" s="131"/>
      <c r="E97" s="131"/>
      <c r="F97" s="131"/>
      <c r="G97" s="131"/>
      <c r="H97" s="131"/>
      <c r="I97" s="24"/>
      <c r="J97" s="24"/>
    </row>
    <row r="98" spans="1:10" s="26" customFormat="1">
      <c r="A98" s="132"/>
      <c r="B98" s="131"/>
      <c r="C98" s="131"/>
      <c r="D98" s="131"/>
      <c r="E98" s="131"/>
      <c r="F98" s="131"/>
      <c r="G98" s="131"/>
      <c r="H98" s="131"/>
      <c r="I98" s="24"/>
      <c r="J98" s="24"/>
    </row>
    <row r="99" spans="1:10" s="26" customFormat="1">
      <c r="A99" s="132"/>
      <c r="B99" s="131"/>
      <c r="C99" s="131"/>
      <c r="D99" s="131"/>
      <c r="E99" s="131"/>
      <c r="F99" s="131"/>
      <c r="G99" s="131"/>
      <c r="H99" s="131"/>
      <c r="I99" s="24"/>
      <c r="J99" s="24"/>
    </row>
    <row r="100" spans="1:10" s="26" customFormat="1">
      <c r="A100" s="132"/>
      <c r="B100" s="131"/>
      <c r="C100" s="131"/>
      <c r="D100" s="131"/>
      <c r="E100" s="131"/>
      <c r="F100" s="131"/>
      <c r="G100" s="131"/>
      <c r="H100" s="131"/>
      <c r="I100" s="24"/>
      <c r="J100" s="24"/>
    </row>
    <row r="101" spans="1:10" s="26" customFormat="1">
      <c r="A101" s="132"/>
      <c r="B101" s="131"/>
      <c r="C101" s="131"/>
      <c r="D101" s="131"/>
      <c r="E101" s="131"/>
      <c r="F101" s="131"/>
      <c r="G101" s="131"/>
      <c r="H101" s="131"/>
      <c r="I101" s="24"/>
      <c r="J101" s="24"/>
    </row>
    <row r="102" spans="1:10" s="26" customFormat="1">
      <c r="A102" s="132"/>
      <c r="B102" s="131"/>
      <c r="C102" s="131"/>
      <c r="D102" s="131"/>
      <c r="E102" s="131"/>
      <c r="F102" s="131"/>
      <c r="G102" s="131"/>
      <c r="H102" s="131"/>
      <c r="I102" s="24"/>
      <c r="J102" s="24"/>
    </row>
    <row r="103" spans="1:10" s="26" customFormat="1">
      <c r="A103" s="132"/>
      <c r="B103" s="131"/>
      <c r="C103" s="131"/>
      <c r="D103" s="131"/>
      <c r="E103" s="131"/>
      <c r="F103" s="131"/>
      <c r="G103" s="131"/>
      <c r="H103" s="131"/>
      <c r="I103" s="24"/>
      <c r="J103" s="24"/>
    </row>
    <row r="104" spans="1:10" s="26" customFormat="1">
      <c r="A104" s="132"/>
      <c r="B104" s="131"/>
      <c r="C104" s="131"/>
      <c r="D104" s="131"/>
      <c r="E104" s="131"/>
      <c r="F104" s="131"/>
      <c r="G104" s="131"/>
      <c r="H104" s="131"/>
      <c r="I104" s="24"/>
      <c r="J104" s="24"/>
    </row>
    <row r="105" spans="1:10" s="26" customFormat="1">
      <c r="A105" s="132"/>
      <c r="B105" s="131"/>
      <c r="C105" s="131"/>
      <c r="D105" s="131"/>
      <c r="E105" s="131"/>
      <c r="F105" s="131"/>
      <c r="G105" s="131"/>
      <c r="H105" s="131"/>
      <c r="I105" s="24"/>
      <c r="J105" s="24"/>
    </row>
    <row r="106" spans="1:10" s="26" customFormat="1">
      <c r="A106" s="132"/>
      <c r="B106" s="131"/>
      <c r="C106" s="131"/>
      <c r="D106" s="131"/>
      <c r="E106" s="131"/>
      <c r="F106" s="131"/>
      <c r="G106" s="131"/>
      <c r="H106" s="131"/>
      <c r="I106" s="24"/>
      <c r="J106" s="24"/>
    </row>
    <row r="107" spans="1:10" s="26" customFormat="1">
      <c r="A107" s="132"/>
      <c r="B107" s="131"/>
      <c r="C107" s="131"/>
      <c r="D107" s="131"/>
      <c r="E107" s="131"/>
      <c r="F107" s="131"/>
      <c r="G107" s="131"/>
      <c r="H107" s="131"/>
      <c r="I107" s="24"/>
      <c r="J107" s="24"/>
    </row>
    <row r="108" spans="1:10" s="26" customFormat="1">
      <c r="A108" s="132"/>
      <c r="B108" s="131"/>
      <c r="C108" s="131"/>
      <c r="D108" s="131"/>
      <c r="E108" s="131"/>
      <c r="F108" s="131"/>
      <c r="G108" s="131"/>
      <c r="H108" s="131"/>
      <c r="I108" s="24"/>
      <c r="J108" s="24"/>
    </row>
    <row r="109" spans="1:10" s="26" customFormat="1">
      <c r="A109" s="132"/>
      <c r="B109" s="131"/>
      <c r="C109" s="131"/>
      <c r="D109" s="131"/>
      <c r="E109" s="131"/>
      <c r="F109" s="131"/>
      <c r="G109" s="131"/>
      <c r="H109" s="131"/>
      <c r="I109" s="24"/>
      <c r="J109" s="24"/>
    </row>
    <row r="110" spans="1:10" s="26" customFormat="1">
      <c r="A110" s="132"/>
      <c r="B110" s="131"/>
      <c r="C110" s="131"/>
      <c r="D110" s="131"/>
      <c r="E110" s="131"/>
      <c r="F110" s="131"/>
      <c r="G110" s="131"/>
      <c r="H110" s="131"/>
      <c r="I110" s="24"/>
      <c r="J110" s="24"/>
    </row>
    <row r="111" spans="1:10" s="26" customFormat="1">
      <c r="A111" s="35"/>
      <c r="I111" s="24"/>
      <c r="J111" s="24"/>
    </row>
    <row r="112" spans="1:10" s="26" customFormat="1">
      <c r="A112" s="35"/>
      <c r="I112" s="24"/>
      <c r="J112" s="24"/>
    </row>
    <row r="113" spans="1:10" s="26" customFormat="1">
      <c r="A113" s="35"/>
      <c r="I113" s="24"/>
      <c r="J113" s="24"/>
    </row>
    <row r="114" spans="1:10" s="26" customFormat="1">
      <c r="A114" s="35"/>
      <c r="I114" s="24"/>
      <c r="J114" s="24"/>
    </row>
    <row r="115" spans="1:10" s="26" customFormat="1">
      <c r="A115" s="35"/>
      <c r="I115" s="24"/>
      <c r="J115" s="24"/>
    </row>
    <row r="116" spans="1:10" s="26" customFormat="1">
      <c r="A116" s="35"/>
      <c r="I116" s="24"/>
      <c r="J116" s="24"/>
    </row>
    <row r="117" spans="1:10" s="26" customFormat="1">
      <c r="A117" s="35"/>
      <c r="I117" s="24"/>
      <c r="J117" s="24"/>
    </row>
    <row r="118" spans="1:10" s="26" customFormat="1">
      <c r="A118" s="35"/>
      <c r="I118" s="24"/>
      <c r="J118" s="24"/>
    </row>
    <row r="119" spans="1:10" s="26" customFormat="1">
      <c r="A119" s="35"/>
      <c r="I119" s="24"/>
      <c r="J119" s="24"/>
    </row>
    <row r="120" spans="1:10" s="26" customFormat="1">
      <c r="A120" s="35"/>
      <c r="I120" s="24"/>
      <c r="J120" s="24"/>
    </row>
    <row r="121" spans="1:10" s="26" customFormat="1">
      <c r="A121" s="35"/>
      <c r="I121" s="24"/>
      <c r="J121" s="24"/>
    </row>
    <row r="122" spans="1:10" s="26" customFormat="1">
      <c r="A122" s="35"/>
      <c r="I122" s="24"/>
      <c r="J122" s="24"/>
    </row>
    <row r="123" spans="1:10" s="26" customFormat="1">
      <c r="A123" s="35"/>
      <c r="I123" s="24"/>
      <c r="J123" s="24"/>
    </row>
    <row r="124" spans="1:10" s="26" customFormat="1">
      <c r="A124" s="35"/>
      <c r="I124" s="24"/>
      <c r="J124" s="24"/>
    </row>
    <row r="125" spans="1:10" s="26" customFormat="1">
      <c r="A125" s="35"/>
      <c r="I125" s="24"/>
      <c r="J125" s="24"/>
    </row>
    <row r="126" spans="1:10" s="26" customFormat="1">
      <c r="A126" s="35"/>
      <c r="I126" s="24"/>
      <c r="J126" s="24"/>
    </row>
    <row r="127" spans="1:10" s="26" customFormat="1">
      <c r="A127" s="35"/>
      <c r="I127" s="24"/>
      <c r="J127" s="24"/>
    </row>
    <row r="128" spans="1:10" s="26" customFormat="1">
      <c r="A128" s="35"/>
      <c r="I128" s="24"/>
      <c r="J128" s="24"/>
    </row>
    <row r="129" spans="1:10" s="26" customFormat="1">
      <c r="A129" s="35"/>
      <c r="I129" s="24"/>
      <c r="J129" s="24"/>
    </row>
    <row r="130" spans="1:10" s="26" customFormat="1">
      <c r="A130" s="35"/>
      <c r="I130" s="24"/>
      <c r="J130" s="24"/>
    </row>
    <row r="131" spans="1:10" s="26" customFormat="1">
      <c r="A131" s="35"/>
      <c r="I131" s="24"/>
      <c r="J131" s="24"/>
    </row>
    <row r="132" spans="1:10" s="26" customFormat="1">
      <c r="A132" s="35"/>
      <c r="I132" s="24"/>
      <c r="J132" s="24"/>
    </row>
    <row r="133" spans="1:10" s="26" customFormat="1">
      <c r="A133" s="35"/>
      <c r="I133" s="24"/>
      <c r="J133" s="24"/>
    </row>
    <row r="134" spans="1:10" s="26" customFormat="1">
      <c r="A134" s="35"/>
      <c r="I134" s="24"/>
      <c r="J134" s="24"/>
    </row>
    <row r="135" spans="1:10" s="26" customFormat="1">
      <c r="A135" s="35"/>
      <c r="I135" s="24"/>
      <c r="J135" s="24"/>
    </row>
    <row r="136" spans="1:10" s="26" customFormat="1">
      <c r="A136" s="35"/>
      <c r="I136" s="24"/>
      <c r="J136" s="24"/>
    </row>
    <row r="137" spans="1:10" s="26" customFormat="1">
      <c r="A137" s="35"/>
      <c r="I137" s="24"/>
      <c r="J137" s="24"/>
    </row>
    <row r="138" spans="1:10" s="26" customFormat="1">
      <c r="A138" s="35"/>
      <c r="I138" s="24"/>
      <c r="J138" s="24"/>
    </row>
    <row r="139" spans="1:10" s="26" customFormat="1">
      <c r="A139" s="35"/>
      <c r="I139" s="24"/>
      <c r="J139" s="24"/>
    </row>
    <row r="140" spans="1:10" s="26" customFormat="1">
      <c r="A140" s="35"/>
      <c r="I140" s="24"/>
      <c r="J140" s="24"/>
    </row>
    <row r="141" spans="1:10" s="26" customFormat="1">
      <c r="A141" s="35"/>
      <c r="I141" s="24"/>
      <c r="J141" s="24"/>
    </row>
    <row r="142" spans="1:10" s="26" customFormat="1">
      <c r="A142" s="35"/>
      <c r="I142" s="24"/>
      <c r="J142" s="24"/>
    </row>
    <row r="143" spans="1:10" s="26" customFormat="1">
      <c r="A143" s="35"/>
      <c r="I143" s="24"/>
      <c r="J143" s="24"/>
    </row>
    <row r="144" spans="1:10" s="26" customFormat="1">
      <c r="A144" s="35"/>
      <c r="I144" s="24"/>
      <c r="J144" s="24"/>
    </row>
    <row r="145" spans="1:10" s="26" customFormat="1">
      <c r="A145" s="35"/>
      <c r="I145" s="24"/>
      <c r="J145" s="24"/>
    </row>
    <row r="146" spans="1:10" s="26" customFormat="1">
      <c r="A146" s="35"/>
      <c r="I146" s="24"/>
      <c r="J146" s="24"/>
    </row>
    <row r="147" spans="1:10" s="26" customFormat="1">
      <c r="A147" s="35"/>
      <c r="I147" s="24"/>
      <c r="J147" s="24"/>
    </row>
    <row r="148" spans="1:10" s="26" customFormat="1">
      <c r="A148" s="35"/>
      <c r="I148" s="24"/>
      <c r="J148" s="24"/>
    </row>
    <row r="149" spans="1:10" s="26" customFormat="1">
      <c r="A149" s="35"/>
      <c r="I149" s="24"/>
      <c r="J149" s="24"/>
    </row>
    <row r="150" spans="1:10" s="26" customFormat="1">
      <c r="A150" s="35"/>
      <c r="I150" s="24"/>
      <c r="J150" s="24"/>
    </row>
    <row r="151" spans="1:10" s="26" customFormat="1">
      <c r="A151" s="35"/>
      <c r="I151" s="24"/>
      <c r="J151" s="24"/>
    </row>
    <row r="152" spans="1:10" s="26" customFormat="1">
      <c r="A152" s="35"/>
      <c r="I152" s="24"/>
      <c r="J152" s="24"/>
    </row>
    <row r="153" spans="1:10" s="26" customFormat="1">
      <c r="A153" s="35"/>
      <c r="I153" s="24"/>
      <c r="J153" s="24"/>
    </row>
    <row r="154" spans="1:10" s="26" customFormat="1">
      <c r="A154" s="35"/>
      <c r="I154" s="24"/>
      <c r="J154" s="24"/>
    </row>
    <row r="155" spans="1:10" s="26" customFormat="1">
      <c r="A155" s="35"/>
      <c r="I155" s="24"/>
      <c r="J155" s="24"/>
    </row>
    <row r="156" spans="1:10" s="26" customFormat="1">
      <c r="A156" s="35"/>
      <c r="I156" s="24"/>
      <c r="J156" s="24"/>
    </row>
    <row r="157" spans="1:10" s="26" customFormat="1">
      <c r="A157" s="35"/>
      <c r="I157" s="24"/>
      <c r="J157" s="24"/>
    </row>
    <row r="158" spans="1:10" s="26" customFormat="1">
      <c r="A158" s="35"/>
      <c r="I158" s="24"/>
      <c r="J158" s="24"/>
    </row>
    <row r="159" spans="1:10" s="26" customFormat="1">
      <c r="A159" s="35"/>
      <c r="I159" s="24"/>
      <c r="J159" s="24"/>
    </row>
    <row r="160" spans="1:10" s="26" customFormat="1">
      <c r="A160" s="35"/>
      <c r="I160" s="24"/>
      <c r="J160" s="24"/>
    </row>
    <row r="161" spans="1:10" s="26" customFormat="1">
      <c r="A161" s="35"/>
      <c r="I161" s="24"/>
      <c r="J161" s="24"/>
    </row>
    <row r="162" spans="1:10" s="26" customFormat="1">
      <c r="A162" s="35"/>
      <c r="I162" s="24"/>
      <c r="J162" s="24"/>
    </row>
    <row r="163" spans="1:10" s="26" customFormat="1">
      <c r="A163" s="35"/>
      <c r="I163" s="24"/>
      <c r="J163" s="24"/>
    </row>
    <row r="164" spans="1:10" s="26" customFormat="1">
      <c r="A164" s="35"/>
      <c r="I164" s="24"/>
      <c r="J164" s="24"/>
    </row>
    <row r="165" spans="1:10" s="26" customFormat="1">
      <c r="A165" s="35"/>
      <c r="I165" s="24"/>
      <c r="J165" s="24"/>
    </row>
    <row r="166" spans="1:10" s="26" customFormat="1">
      <c r="A166" s="35"/>
      <c r="I166" s="24"/>
      <c r="J166" s="24"/>
    </row>
    <row r="167" spans="1:10" s="26" customFormat="1">
      <c r="A167" s="35"/>
      <c r="I167" s="24"/>
      <c r="J167" s="24"/>
    </row>
    <row r="168" spans="1:10" s="26" customFormat="1">
      <c r="A168" s="35"/>
      <c r="I168" s="24"/>
      <c r="J168" s="24"/>
    </row>
    <row r="169" spans="1:10" s="26" customFormat="1">
      <c r="A169" s="35"/>
      <c r="I169" s="24"/>
      <c r="J169" s="24"/>
    </row>
    <row r="170" spans="1:10" s="26" customFormat="1">
      <c r="A170" s="35"/>
      <c r="I170" s="24"/>
      <c r="J170" s="24"/>
    </row>
    <row r="171" spans="1:10" s="26" customFormat="1">
      <c r="A171" s="35"/>
      <c r="I171" s="24"/>
      <c r="J171" s="24"/>
    </row>
    <row r="172" spans="1:10" s="26" customFormat="1">
      <c r="A172" s="35"/>
      <c r="I172" s="24"/>
      <c r="J172" s="24"/>
    </row>
    <row r="173" spans="1:10" s="26" customFormat="1">
      <c r="A173" s="35"/>
      <c r="I173" s="24"/>
      <c r="J173" s="24"/>
    </row>
    <row r="174" spans="1:10" s="26" customFormat="1">
      <c r="A174" s="35"/>
      <c r="I174" s="24"/>
      <c r="J174" s="24"/>
    </row>
    <row r="175" spans="1:10" s="26" customFormat="1">
      <c r="A175" s="35"/>
      <c r="I175" s="24"/>
      <c r="J175" s="24"/>
    </row>
    <row r="176" spans="1:10" s="26" customFormat="1">
      <c r="A176" s="35"/>
      <c r="I176" s="24"/>
      <c r="J176" s="24"/>
    </row>
    <row r="177" spans="1:10" s="26" customFormat="1">
      <c r="A177" s="35"/>
      <c r="I177" s="24"/>
      <c r="J177" s="24"/>
    </row>
    <row r="178" spans="1:10" s="26" customFormat="1">
      <c r="A178" s="35"/>
      <c r="I178" s="24"/>
      <c r="J178" s="24"/>
    </row>
    <row r="179" spans="1:10" s="26" customFormat="1">
      <c r="A179" s="35"/>
      <c r="I179" s="24"/>
      <c r="J179" s="24"/>
    </row>
    <row r="180" spans="1:10" s="26" customFormat="1">
      <c r="A180" s="35"/>
      <c r="I180" s="24"/>
      <c r="J180" s="24"/>
    </row>
    <row r="181" spans="1:10" s="26" customFormat="1">
      <c r="A181" s="35"/>
      <c r="I181" s="24"/>
      <c r="J181" s="24"/>
    </row>
    <row r="182" spans="1:10" s="26" customFormat="1">
      <c r="A182" s="35"/>
      <c r="I182" s="24"/>
      <c r="J182" s="24"/>
    </row>
    <row r="183" spans="1:10" s="26" customFormat="1">
      <c r="A183" s="35"/>
      <c r="I183" s="24"/>
      <c r="J183" s="24"/>
    </row>
    <row r="184" spans="1:10" s="26" customFormat="1">
      <c r="A184" s="35"/>
      <c r="I184" s="24"/>
      <c r="J184" s="24"/>
    </row>
    <row r="185" spans="1:10" s="26" customFormat="1">
      <c r="A185" s="35"/>
      <c r="I185" s="24"/>
      <c r="J185" s="24"/>
    </row>
    <row r="186" spans="1:10" s="26" customFormat="1">
      <c r="A186" s="35"/>
      <c r="I186" s="24"/>
      <c r="J186" s="24"/>
    </row>
    <row r="187" spans="1:10" s="26" customFormat="1">
      <c r="A187" s="35"/>
      <c r="I187" s="24"/>
      <c r="J187" s="24"/>
    </row>
    <row r="188" spans="1:10" s="26" customFormat="1">
      <c r="A188" s="35"/>
      <c r="I188" s="24"/>
      <c r="J188" s="24"/>
    </row>
    <row r="189" spans="1:10" s="26" customFormat="1">
      <c r="A189" s="35"/>
      <c r="I189" s="24"/>
      <c r="J189" s="24"/>
    </row>
    <row r="190" spans="1:10" s="26" customFormat="1">
      <c r="A190" s="35"/>
      <c r="I190" s="24"/>
      <c r="J190" s="24"/>
    </row>
    <row r="191" spans="1:10" s="26" customFormat="1">
      <c r="A191" s="35"/>
      <c r="I191" s="24"/>
      <c r="J191" s="24"/>
    </row>
    <row r="192" spans="1:10" s="26" customFormat="1">
      <c r="A192" s="35"/>
      <c r="I192" s="24"/>
      <c r="J192" s="24"/>
    </row>
    <row r="193" spans="1:10" s="26" customFormat="1">
      <c r="A193" s="35"/>
      <c r="I193" s="24"/>
      <c r="J193" s="24"/>
    </row>
    <row r="194" spans="1:10" s="26" customFormat="1">
      <c r="A194" s="35"/>
      <c r="I194" s="24"/>
      <c r="J194" s="24"/>
    </row>
    <row r="195" spans="1:10" s="26" customFormat="1">
      <c r="A195" s="35"/>
      <c r="I195" s="24"/>
      <c r="J195" s="24"/>
    </row>
  </sheetData>
  <mergeCells count="12">
    <mergeCell ref="A2:H2"/>
    <mergeCell ref="C45:D45"/>
    <mergeCell ref="F45:H45"/>
    <mergeCell ref="A7:H7"/>
    <mergeCell ref="A18:H18"/>
    <mergeCell ref="C44:D44"/>
    <mergeCell ref="F44:H44"/>
    <mergeCell ref="A3:H3"/>
    <mergeCell ref="A4:A5"/>
    <mergeCell ref="B4:B5"/>
    <mergeCell ref="C4:D4"/>
    <mergeCell ref="E4:H4"/>
  </mergeCells>
  <phoneticPr fontId="3" type="noConversion"/>
  <pageMargins left="1.1811023622047245" right="0.39370078740157483" top="0.78740157480314965" bottom="0.78740157480314965" header="0.19685039370078741" footer="0.11811023622047245"/>
  <pageSetup paperSize="9" scale="60" fitToHeight="2" orientation="landscape" verticalDpi="300" r:id="rId1"/>
  <headerFooter alignWithMargins="0"/>
  <ignoredErrors>
    <ignoredError sqref="G9:G10 H9:H10 H19 G21 G11:G16 H11:H16 H23:H32 H34:H40 H20:H22" evalError="1"/>
  </ignoredErrors>
</worksheet>
</file>

<file path=xl/worksheets/sheet4.xml><?xml version="1.0" encoding="utf-8"?>
<worksheet xmlns="http://schemas.openxmlformats.org/spreadsheetml/2006/main" xmlns:r="http://schemas.openxmlformats.org/officeDocument/2006/relationships">
  <sheetPr>
    <tabColor indexed="43"/>
  </sheetPr>
  <dimension ref="A1:H76"/>
  <sheetViews>
    <sheetView view="pageBreakPreview" zoomScale="75" zoomScaleNormal="75" zoomScaleSheetLayoutView="75" workbookViewId="0">
      <pane xSplit="1" ySplit="6" topLeftCell="B55" activePane="bottomRight" state="frozen"/>
      <selection activeCell="A67" sqref="A67"/>
      <selection pane="topRight" activeCell="A67" sqref="A67"/>
      <selection pane="bottomLeft" activeCell="A67" sqref="A67"/>
      <selection pane="bottomRight" activeCell="G24" sqref="G24"/>
    </sheetView>
  </sheetViews>
  <sheetFormatPr defaultRowHeight="18.75"/>
  <cols>
    <col min="1" max="1" width="88" style="2" customWidth="1"/>
    <col min="2" max="2" width="15" style="2" customWidth="1"/>
    <col min="3" max="7" width="20.42578125" style="2" customWidth="1"/>
    <col min="8" max="8" width="18.42578125" style="2" customWidth="1"/>
    <col min="9" max="16384" width="9.140625" style="2"/>
  </cols>
  <sheetData>
    <row r="1" spans="1:8">
      <c r="H1" s="19" t="s">
        <v>399</v>
      </c>
    </row>
    <row r="2" spans="1:8">
      <c r="A2" s="288" t="s">
        <v>254</v>
      </c>
      <c r="B2" s="288"/>
      <c r="C2" s="288"/>
      <c r="D2" s="288"/>
      <c r="E2" s="288"/>
      <c r="F2" s="288"/>
      <c r="G2" s="288"/>
      <c r="H2" s="288"/>
    </row>
    <row r="3" spans="1:8">
      <c r="A3" s="13"/>
      <c r="B3" s="13"/>
      <c r="C3" s="13"/>
      <c r="D3" s="13"/>
      <c r="E3" s="13"/>
      <c r="F3" s="13"/>
      <c r="G3" s="13"/>
      <c r="H3" s="13" t="s">
        <v>378</v>
      </c>
    </row>
    <row r="4" spans="1:8" ht="48" customHeight="1">
      <c r="A4" s="289" t="s">
        <v>172</v>
      </c>
      <c r="B4" s="320" t="s">
        <v>0</v>
      </c>
      <c r="C4" s="289" t="s">
        <v>312</v>
      </c>
      <c r="D4" s="289"/>
      <c r="E4" s="290" t="s">
        <v>410</v>
      </c>
      <c r="F4" s="290"/>
      <c r="G4" s="290"/>
      <c r="H4" s="290"/>
    </row>
    <row r="5" spans="1:8" ht="56.25" customHeight="1">
      <c r="A5" s="289"/>
      <c r="B5" s="320"/>
      <c r="C5" s="7" t="s">
        <v>413</v>
      </c>
      <c r="D5" s="7" t="s">
        <v>414</v>
      </c>
      <c r="E5" s="7" t="s">
        <v>161</v>
      </c>
      <c r="F5" s="7" t="s">
        <v>155</v>
      </c>
      <c r="G5" s="38" t="s">
        <v>167</v>
      </c>
      <c r="H5" s="38" t="s">
        <v>168</v>
      </c>
    </row>
    <row r="6" spans="1:8">
      <c r="A6" s="38">
        <v>1</v>
      </c>
      <c r="B6" s="51">
        <v>2</v>
      </c>
      <c r="C6" s="38">
        <v>3</v>
      </c>
      <c r="D6" s="51">
        <v>4</v>
      </c>
      <c r="E6" s="38">
        <v>5</v>
      </c>
      <c r="F6" s="51">
        <v>6</v>
      </c>
      <c r="G6" s="38">
        <v>7</v>
      </c>
      <c r="H6" s="51">
        <v>8</v>
      </c>
    </row>
    <row r="7" spans="1:8">
      <c r="A7" s="133" t="s">
        <v>265</v>
      </c>
      <c r="B7" s="134"/>
      <c r="C7" s="134"/>
      <c r="D7" s="134"/>
      <c r="E7" s="134"/>
      <c r="F7" s="134"/>
      <c r="G7" s="134"/>
      <c r="H7" s="135"/>
    </row>
    <row r="8" spans="1:8" s="34" customFormat="1" ht="24.95" customHeight="1">
      <c r="A8" s="136" t="s">
        <v>235</v>
      </c>
      <c r="B8" s="137">
        <v>3000</v>
      </c>
      <c r="C8" s="234">
        <f>SUM(C9:C14,C18)</f>
        <v>17504.400000000001</v>
      </c>
      <c r="D8" s="234">
        <f>SUM(D9:D14,D18)</f>
        <v>21766</v>
      </c>
      <c r="E8" s="234">
        <f>SUM(E9:E14,E18)</f>
        <v>19680</v>
      </c>
      <c r="F8" s="234">
        <f>SUM(F9:F14,F18)</f>
        <v>21766</v>
      </c>
      <c r="G8" s="234">
        <f>F8-E8</f>
        <v>2086</v>
      </c>
      <c r="H8" s="254">
        <f>(F8/E8)*100</f>
        <v>110.59959349593495</v>
      </c>
    </row>
    <row r="9" spans="1:8" ht="20.100000000000001" customHeight="1">
      <c r="A9" s="101" t="s">
        <v>348</v>
      </c>
      <c r="B9" s="102">
        <v>3010</v>
      </c>
      <c r="C9" s="233">
        <v>14746.4</v>
      </c>
      <c r="D9" s="233">
        <v>21514</v>
      </c>
      <c r="E9" s="233">
        <v>18080</v>
      </c>
      <c r="F9" s="233">
        <v>21514</v>
      </c>
      <c r="G9" s="233">
        <f t="shared" ref="G9:G71" si="0">F9-E9</f>
        <v>3434</v>
      </c>
      <c r="H9" s="255">
        <f t="shared" ref="H9:H71" si="1">(F9/E9)*100</f>
        <v>118.99336283185842</v>
      </c>
    </row>
    <row r="10" spans="1:8" ht="20.100000000000001" customHeight="1">
      <c r="A10" s="101" t="s">
        <v>255</v>
      </c>
      <c r="B10" s="102">
        <v>3020</v>
      </c>
      <c r="C10" s="233"/>
      <c r="D10" s="233"/>
      <c r="E10" s="233"/>
      <c r="F10" s="233"/>
      <c r="G10" s="233">
        <f t="shared" si="0"/>
        <v>0</v>
      </c>
      <c r="H10" s="256" t="e">
        <f t="shared" si="1"/>
        <v>#DIV/0!</v>
      </c>
    </row>
    <row r="11" spans="1:8" ht="20.100000000000001" customHeight="1">
      <c r="A11" s="101" t="s">
        <v>256</v>
      </c>
      <c r="B11" s="102">
        <v>3021</v>
      </c>
      <c r="C11" s="233"/>
      <c r="D11" s="233"/>
      <c r="E11" s="233"/>
      <c r="F11" s="233"/>
      <c r="G11" s="233">
        <f t="shared" si="0"/>
        <v>0</v>
      </c>
      <c r="H11" s="256" t="e">
        <f t="shared" si="1"/>
        <v>#DIV/0!</v>
      </c>
    </row>
    <row r="12" spans="1:8" ht="39" customHeight="1">
      <c r="A12" s="273" t="s">
        <v>534</v>
      </c>
      <c r="B12" s="102">
        <v>3030</v>
      </c>
      <c r="C12" s="233">
        <v>2663</v>
      </c>
      <c r="D12" s="233"/>
      <c r="E12" s="233"/>
      <c r="F12" s="233"/>
      <c r="G12" s="233">
        <f t="shared" si="0"/>
        <v>0</v>
      </c>
      <c r="H12" s="256" t="e">
        <f t="shared" si="1"/>
        <v>#DIV/0!</v>
      </c>
    </row>
    <row r="13" spans="1:8" ht="20.100000000000001" customHeight="1">
      <c r="A13" s="101" t="s">
        <v>236</v>
      </c>
      <c r="B13" s="102">
        <v>3040</v>
      </c>
      <c r="C13" s="233">
        <v>36</v>
      </c>
      <c r="D13" s="233">
        <v>34</v>
      </c>
      <c r="E13" s="233">
        <v>1600</v>
      </c>
      <c r="F13" s="233">
        <v>34</v>
      </c>
      <c r="G13" s="233">
        <f t="shared" si="0"/>
        <v>-1566</v>
      </c>
      <c r="H13" s="255">
        <f t="shared" si="1"/>
        <v>2.125</v>
      </c>
    </row>
    <row r="14" spans="1:8" ht="20.100000000000001" customHeight="1">
      <c r="A14" s="101" t="s">
        <v>82</v>
      </c>
      <c r="B14" s="102">
        <v>3050</v>
      </c>
      <c r="C14" s="233">
        <f>SUM(C15:C17)</f>
        <v>0</v>
      </c>
      <c r="D14" s="233">
        <f>SUM(D15:D17)</f>
        <v>0</v>
      </c>
      <c r="E14" s="233">
        <f>SUM(E15:E17)</f>
        <v>0</v>
      </c>
      <c r="F14" s="233">
        <f>SUM(F15:F17)</f>
        <v>0</v>
      </c>
      <c r="G14" s="233">
        <f t="shared" si="0"/>
        <v>0</v>
      </c>
      <c r="H14" s="256" t="e">
        <f t="shared" si="1"/>
        <v>#DIV/0!</v>
      </c>
    </row>
    <row r="15" spans="1:8" ht="20.100000000000001" customHeight="1">
      <c r="A15" s="101" t="s">
        <v>80</v>
      </c>
      <c r="B15" s="113">
        <v>3051</v>
      </c>
      <c r="C15" s="233"/>
      <c r="D15" s="233"/>
      <c r="E15" s="233"/>
      <c r="F15" s="233"/>
      <c r="G15" s="233">
        <f t="shared" si="0"/>
        <v>0</v>
      </c>
      <c r="H15" s="256" t="e">
        <f t="shared" si="1"/>
        <v>#DIV/0!</v>
      </c>
    </row>
    <row r="16" spans="1:8" ht="20.100000000000001" customHeight="1">
      <c r="A16" s="101" t="s">
        <v>83</v>
      </c>
      <c r="B16" s="113">
        <v>3052</v>
      </c>
      <c r="C16" s="233"/>
      <c r="D16" s="233"/>
      <c r="E16" s="233"/>
      <c r="F16" s="233"/>
      <c r="G16" s="233">
        <f t="shared" si="0"/>
        <v>0</v>
      </c>
      <c r="H16" s="256" t="e">
        <f t="shared" si="1"/>
        <v>#DIV/0!</v>
      </c>
    </row>
    <row r="17" spans="1:8" ht="20.100000000000001" customHeight="1">
      <c r="A17" s="101" t="s">
        <v>100</v>
      </c>
      <c r="B17" s="113">
        <v>3053</v>
      </c>
      <c r="C17" s="233"/>
      <c r="D17" s="233"/>
      <c r="E17" s="233"/>
      <c r="F17" s="233"/>
      <c r="G17" s="233">
        <f t="shared" si="0"/>
        <v>0</v>
      </c>
      <c r="H17" s="256" t="e">
        <f t="shared" si="1"/>
        <v>#DIV/0!</v>
      </c>
    </row>
    <row r="18" spans="1:8" ht="20.100000000000001" customHeight="1">
      <c r="A18" s="101" t="s">
        <v>349</v>
      </c>
      <c r="B18" s="102">
        <v>3060</v>
      </c>
      <c r="C18" s="233">
        <v>59</v>
      </c>
      <c r="D18" s="233">
        <v>218</v>
      </c>
      <c r="E18" s="233"/>
      <c r="F18" s="233">
        <v>218</v>
      </c>
      <c r="G18" s="233">
        <f t="shared" si="0"/>
        <v>218</v>
      </c>
      <c r="H18" s="256" t="e">
        <f t="shared" si="1"/>
        <v>#DIV/0!</v>
      </c>
    </row>
    <row r="19" spans="1:8" ht="20.100000000000001" customHeight="1">
      <c r="A19" s="108" t="s">
        <v>249</v>
      </c>
      <c r="B19" s="109">
        <v>3100</v>
      </c>
      <c r="C19" s="234">
        <f>SUM(C20:C22,C26,C35,C36)</f>
        <v>-14793.8</v>
      </c>
      <c r="D19" s="234">
        <f>SUM(D20:D22,D26,D35,D36)</f>
        <v>-21212</v>
      </c>
      <c r="E19" s="234">
        <f>SUM(E20:E22,E26,E35,E36)</f>
        <v>-15587</v>
      </c>
      <c r="F19" s="234">
        <f>SUM(F20:F22,F26,F35,F36)</f>
        <v>-21212</v>
      </c>
      <c r="G19" s="234">
        <f t="shared" si="0"/>
        <v>-5625</v>
      </c>
      <c r="H19" s="254">
        <f t="shared" si="1"/>
        <v>136.0877654455636</v>
      </c>
    </row>
    <row r="20" spans="1:8" ht="19.5" customHeight="1">
      <c r="A20" s="101" t="s">
        <v>239</v>
      </c>
      <c r="B20" s="102">
        <v>3110</v>
      </c>
      <c r="C20" s="233">
        <v>-4151.8</v>
      </c>
      <c r="D20" s="220">
        <v>-4712</v>
      </c>
      <c r="E20" s="233">
        <v>-4180</v>
      </c>
      <c r="F20" s="220">
        <v>-4712</v>
      </c>
      <c r="G20" s="233">
        <f t="shared" si="0"/>
        <v>-532</v>
      </c>
      <c r="H20" s="255">
        <f t="shared" si="1"/>
        <v>112.72727272727272</v>
      </c>
    </row>
    <row r="21" spans="1:8" ht="19.5" customHeight="1">
      <c r="A21" s="101" t="s">
        <v>240</v>
      </c>
      <c r="B21" s="102">
        <v>3120</v>
      </c>
      <c r="C21" s="233">
        <v>-6624</v>
      </c>
      <c r="D21" s="233">
        <v>-9879</v>
      </c>
      <c r="E21" s="233">
        <v>-6875</v>
      </c>
      <c r="F21" s="233">
        <v>-9879</v>
      </c>
      <c r="G21" s="233">
        <f t="shared" si="0"/>
        <v>-3004</v>
      </c>
      <c r="H21" s="255">
        <f t="shared" si="1"/>
        <v>143.69454545454545</v>
      </c>
    </row>
    <row r="22" spans="1:8" ht="19.5" customHeight="1">
      <c r="A22" s="101" t="s">
        <v>81</v>
      </c>
      <c r="B22" s="102">
        <v>3130</v>
      </c>
      <c r="C22" s="233">
        <f>SUM(C23:C25)</f>
        <v>0</v>
      </c>
      <c r="D22" s="233">
        <f>SUM(D23:D25)</f>
        <v>0</v>
      </c>
      <c r="E22" s="233">
        <f>SUM(E23:E25)</f>
        <v>0</v>
      </c>
      <c r="F22" s="233">
        <f>SUM(F23:F25)</f>
        <v>0</v>
      </c>
      <c r="G22" s="233">
        <f t="shared" si="0"/>
        <v>0</v>
      </c>
      <c r="H22" s="256" t="e">
        <f t="shared" si="1"/>
        <v>#DIV/0!</v>
      </c>
    </row>
    <row r="23" spans="1:8" ht="19.5" customHeight="1">
      <c r="A23" s="101" t="s">
        <v>80</v>
      </c>
      <c r="B23" s="113">
        <v>3131</v>
      </c>
      <c r="C23" s="257" t="s">
        <v>206</v>
      </c>
      <c r="D23" s="257" t="s">
        <v>206</v>
      </c>
      <c r="E23" s="257" t="s">
        <v>206</v>
      </c>
      <c r="F23" s="257" t="s">
        <v>206</v>
      </c>
      <c r="G23" s="247" t="e">
        <f t="shared" si="0"/>
        <v>#VALUE!</v>
      </c>
      <c r="H23" s="256" t="e">
        <f t="shared" si="1"/>
        <v>#VALUE!</v>
      </c>
    </row>
    <row r="24" spans="1:8" ht="19.5" customHeight="1">
      <c r="A24" s="101" t="s">
        <v>83</v>
      </c>
      <c r="B24" s="113">
        <v>3132</v>
      </c>
      <c r="C24" s="257" t="s">
        <v>206</v>
      </c>
      <c r="D24" s="257" t="s">
        <v>206</v>
      </c>
      <c r="E24" s="257" t="s">
        <v>206</v>
      </c>
      <c r="F24" s="257" t="s">
        <v>206</v>
      </c>
      <c r="G24" s="247" t="e">
        <f t="shared" si="0"/>
        <v>#VALUE!</v>
      </c>
      <c r="H24" s="256" t="e">
        <f t="shared" si="1"/>
        <v>#VALUE!</v>
      </c>
    </row>
    <row r="25" spans="1:8" ht="19.5" customHeight="1">
      <c r="A25" s="101" t="s">
        <v>100</v>
      </c>
      <c r="B25" s="113">
        <v>3133</v>
      </c>
      <c r="C25" s="257" t="s">
        <v>206</v>
      </c>
      <c r="D25" s="257" t="s">
        <v>206</v>
      </c>
      <c r="E25" s="257" t="s">
        <v>206</v>
      </c>
      <c r="F25" s="257" t="s">
        <v>206</v>
      </c>
      <c r="G25" s="247" t="e">
        <f t="shared" si="0"/>
        <v>#VALUE!</v>
      </c>
      <c r="H25" s="256" t="e">
        <f t="shared" si="1"/>
        <v>#VALUE!</v>
      </c>
    </row>
    <row r="26" spans="1:8" ht="42" customHeight="1">
      <c r="A26" s="101" t="s">
        <v>257</v>
      </c>
      <c r="B26" s="102">
        <v>3140</v>
      </c>
      <c r="C26" s="257">
        <f>SUM(C27:C32,C34)</f>
        <v>-3922</v>
      </c>
      <c r="D26" s="257">
        <f>SUM(D27:D32,D34)</f>
        <v>-6584</v>
      </c>
      <c r="E26" s="257">
        <f>SUM(E27:E32,E34)</f>
        <v>-4376</v>
      </c>
      <c r="F26" s="257">
        <f>SUM(F27:F32,F34)</f>
        <v>-6584</v>
      </c>
      <c r="G26" s="257">
        <f t="shared" si="0"/>
        <v>-2208</v>
      </c>
      <c r="H26" s="255">
        <f t="shared" si="1"/>
        <v>150.45703839122487</v>
      </c>
    </row>
    <row r="27" spans="1:8" ht="19.5" customHeight="1">
      <c r="A27" s="101" t="s">
        <v>241</v>
      </c>
      <c r="B27" s="113">
        <v>3141</v>
      </c>
      <c r="C27" s="257" t="s">
        <v>206</v>
      </c>
      <c r="D27" s="257">
        <v>-2</v>
      </c>
      <c r="E27" s="257">
        <v>-62</v>
      </c>
      <c r="F27" s="257">
        <v>-2</v>
      </c>
      <c r="G27" s="257">
        <f t="shared" si="0"/>
        <v>60</v>
      </c>
      <c r="H27" s="255">
        <f t="shared" si="1"/>
        <v>3.225806451612903</v>
      </c>
    </row>
    <row r="28" spans="1:8" ht="19.5" customHeight="1">
      <c r="A28" s="101" t="s">
        <v>242</v>
      </c>
      <c r="B28" s="113">
        <v>3142</v>
      </c>
      <c r="C28" s="257">
        <v>-666</v>
      </c>
      <c r="D28" s="257">
        <v>-694</v>
      </c>
      <c r="E28" s="257">
        <v>-770</v>
      </c>
      <c r="F28" s="257">
        <v>-694</v>
      </c>
      <c r="G28" s="257">
        <f t="shared" si="0"/>
        <v>76</v>
      </c>
      <c r="H28" s="255">
        <f t="shared" si="1"/>
        <v>90.129870129870127</v>
      </c>
    </row>
    <row r="29" spans="1:8" ht="19.5" customHeight="1">
      <c r="A29" s="101" t="s">
        <v>76</v>
      </c>
      <c r="B29" s="113">
        <v>3143</v>
      </c>
      <c r="C29" s="257" t="s">
        <v>206</v>
      </c>
      <c r="D29" s="257" t="s">
        <v>206</v>
      </c>
      <c r="E29" s="257" t="s">
        <v>206</v>
      </c>
      <c r="F29" s="257" t="s">
        <v>206</v>
      </c>
      <c r="G29" s="247" t="e">
        <f t="shared" si="0"/>
        <v>#VALUE!</v>
      </c>
      <c r="H29" s="256" t="e">
        <f t="shared" si="1"/>
        <v>#VALUE!</v>
      </c>
    </row>
    <row r="30" spans="1:8" ht="20.100000000000001" customHeight="1">
      <c r="A30" s="101" t="s">
        <v>243</v>
      </c>
      <c r="B30" s="113">
        <v>3144</v>
      </c>
      <c r="C30" s="257" t="s">
        <v>206</v>
      </c>
      <c r="D30" s="257" t="s">
        <v>206</v>
      </c>
      <c r="E30" s="257" t="s">
        <v>206</v>
      </c>
      <c r="F30" s="257" t="s">
        <v>206</v>
      </c>
      <c r="G30" s="247" t="e">
        <f t="shared" si="0"/>
        <v>#VALUE!</v>
      </c>
      <c r="H30" s="256" t="e">
        <f t="shared" si="1"/>
        <v>#VALUE!</v>
      </c>
    </row>
    <row r="31" spans="1:8" ht="20.100000000000001" customHeight="1">
      <c r="A31" s="101" t="s">
        <v>75</v>
      </c>
      <c r="B31" s="113">
        <v>3145</v>
      </c>
      <c r="C31" s="257">
        <v>-1574</v>
      </c>
      <c r="D31" s="257">
        <v>-2186</v>
      </c>
      <c r="E31" s="257">
        <v>-1537</v>
      </c>
      <c r="F31" s="257">
        <v>-2186</v>
      </c>
      <c r="G31" s="257">
        <f t="shared" si="0"/>
        <v>-649</v>
      </c>
      <c r="H31" s="255">
        <f t="shared" si="1"/>
        <v>142.22511385816526</v>
      </c>
    </row>
    <row r="32" spans="1:8" ht="20.100000000000001" customHeight="1">
      <c r="A32" s="101" t="s">
        <v>247</v>
      </c>
      <c r="B32" s="113">
        <v>3146</v>
      </c>
      <c r="C32" s="257">
        <f>SUM(C33)</f>
        <v>0</v>
      </c>
      <c r="D32" s="257">
        <f>SUM(D33)</f>
        <v>0</v>
      </c>
      <c r="E32" s="257">
        <f>SUM(E33)</f>
        <v>0</v>
      </c>
      <c r="F32" s="257">
        <f>SUM(F33)</f>
        <v>0</v>
      </c>
      <c r="G32" s="257">
        <f t="shared" si="0"/>
        <v>0</v>
      </c>
      <c r="H32" s="256" t="e">
        <f t="shared" si="1"/>
        <v>#DIV/0!</v>
      </c>
    </row>
    <row r="33" spans="1:8" ht="19.5" customHeight="1">
      <c r="A33" s="101" t="s">
        <v>387</v>
      </c>
      <c r="B33" s="113" t="s">
        <v>266</v>
      </c>
      <c r="C33" s="257" t="s">
        <v>206</v>
      </c>
      <c r="D33" s="257" t="s">
        <v>206</v>
      </c>
      <c r="E33" s="257" t="s">
        <v>206</v>
      </c>
      <c r="F33" s="257" t="s">
        <v>206</v>
      </c>
      <c r="G33" s="247" t="e">
        <f t="shared" si="0"/>
        <v>#VALUE!</v>
      </c>
      <c r="H33" s="256" t="e">
        <f t="shared" si="1"/>
        <v>#VALUE!</v>
      </c>
    </row>
    <row r="34" spans="1:8" ht="20.100000000000001" customHeight="1">
      <c r="A34" s="101" t="s">
        <v>78</v>
      </c>
      <c r="B34" s="113">
        <v>3150</v>
      </c>
      <c r="C34" s="257">
        <v>-1682</v>
      </c>
      <c r="D34" s="257">
        <v>-3702</v>
      </c>
      <c r="E34" s="257">
        <v>-2007</v>
      </c>
      <c r="F34" s="257">
        <v>-3702</v>
      </c>
      <c r="G34" s="257">
        <f t="shared" si="0"/>
        <v>-1695</v>
      </c>
      <c r="H34" s="255">
        <f t="shared" si="1"/>
        <v>184.4544095665172</v>
      </c>
    </row>
    <row r="35" spans="1:8" ht="20.100000000000001" customHeight="1">
      <c r="A35" s="101" t="s">
        <v>244</v>
      </c>
      <c r="B35" s="102">
        <v>3160</v>
      </c>
      <c r="C35" s="257" t="s">
        <v>206</v>
      </c>
      <c r="D35" s="257" t="s">
        <v>206</v>
      </c>
      <c r="E35" s="257" t="s">
        <v>206</v>
      </c>
      <c r="F35" s="257" t="s">
        <v>206</v>
      </c>
      <c r="G35" s="247" t="e">
        <f t="shared" si="0"/>
        <v>#VALUE!</v>
      </c>
      <c r="H35" s="256" t="e">
        <f t="shared" si="1"/>
        <v>#VALUE!</v>
      </c>
    </row>
    <row r="36" spans="1:8" ht="20.100000000000001" customHeight="1">
      <c r="A36" s="101" t="s">
        <v>347</v>
      </c>
      <c r="B36" s="102">
        <v>3170</v>
      </c>
      <c r="C36" s="257">
        <v>-96</v>
      </c>
      <c r="D36" s="244">
        <v>-37</v>
      </c>
      <c r="E36" s="257">
        <v>-156</v>
      </c>
      <c r="F36" s="244">
        <v>-37</v>
      </c>
      <c r="G36" s="257">
        <f t="shared" si="0"/>
        <v>119</v>
      </c>
      <c r="H36" s="255">
        <f t="shared" si="1"/>
        <v>23.717948717948715</v>
      </c>
    </row>
    <row r="37" spans="1:8" ht="20.100000000000001" customHeight="1">
      <c r="A37" s="138" t="s">
        <v>262</v>
      </c>
      <c r="B37" s="139">
        <v>3195</v>
      </c>
      <c r="C37" s="258">
        <f>SUM(C8,C19)</f>
        <v>2710.6000000000022</v>
      </c>
      <c r="D37" s="258">
        <f>SUM(D8,D19)</f>
        <v>554</v>
      </c>
      <c r="E37" s="258">
        <f>SUM(E8,E19)</f>
        <v>4093</v>
      </c>
      <c r="F37" s="258">
        <f>SUM(F8,F19)</f>
        <v>554</v>
      </c>
      <c r="G37" s="258">
        <f t="shared" si="0"/>
        <v>-3539</v>
      </c>
      <c r="H37" s="254">
        <f t="shared" si="1"/>
        <v>13.535304177864646</v>
      </c>
    </row>
    <row r="38" spans="1:8" ht="20.100000000000001" customHeight="1">
      <c r="A38" s="133" t="s">
        <v>267</v>
      </c>
      <c r="B38" s="134"/>
      <c r="C38" s="259"/>
      <c r="D38" s="259"/>
      <c r="E38" s="259"/>
      <c r="F38" s="259"/>
      <c r="G38" s="257">
        <f t="shared" si="0"/>
        <v>0</v>
      </c>
      <c r="H38" s="256" t="e">
        <f t="shared" si="1"/>
        <v>#DIV/0!</v>
      </c>
    </row>
    <row r="39" spans="1:8" ht="20.100000000000001" customHeight="1">
      <c r="A39" s="136" t="s">
        <v>237</v>
      </c>
      <c r="B39" s="137">
        <v>3200</v>
      </c>
      <c r="C39" s="258">
        <f>SUM(C40:C43)</f>
        <v>0</v>
      </c>
      <c r="D39" s="258">
        <f>SUM(D40:D43)</f>
        <v>0</v>
      </c>
      <c r="E39" s="258">
        <f>SUM(E40:E43)</f>
        <v>0</v>
      </c>
      <c r="F39" s="258">
        <f>SUM(F40:F43)</f>
        <v>0</v>
      </c>
      <c r="G39" s="258">
        <f t="shared" si="0"/>
        <v>0</v>
      </c>
      <c r="H39" s="260" t="e">
        <f t="shared" si="1"/>
        <v>#DIV/0!</v>
      </c>
    </row>
    <row r="40" spans="1:8" ht="20.100000000000001" customHeight="1">
      <c r="A40" s="101" t="s">
        <v>258</v>
      </c>
      <c r="B40" s="113">
        <v>3210</v>
      </c>
      <c r="C40" s="257"/>
      <c r="D40" s="257"/>
      <c r="E40" s="257"/>
      <c r="F40" s="257"/>
      <c r="G40" s="257">
        <f t="shared" si="0"/>
        <v>0</v>
      </c>
      <c r="H40" s="256" t="e">
        <f t="shared" si="1"/>
        <v>#DIV/0!</v>
      </c>
    </row>
    <row r="41" spans="1:8" ht="20.100000000000001" customHeight="1">
      <c r="A41" s="101" t="s">
        <v>259</v>
      </c>
      <c r="B41" s="102">
        <v>3220</v>
      </c>
      <c r="C41" s="257"/>
      <c r="D41" s="257"/>
      <c r="E41" s="257"/>
      <c r="F41" s="257"/>
      <c r="G41" s="257">
        <f t="shared" si="0"/>
        <v>0</v>
      </c>
      <c r="H41" s="256" t="e">
        <f t="shared" si="1"/>
        <v>#DIV/0!</v>
      </c>
    </row>
    <row r="42" spans="1:8" ht="20.100000000000001" customHeight="1">
      <c r="A42" s="101" t="s">
        <v>50</v>
      </c>
      <c r="B42" s="102">
        <v>3230</v>
      </c>
      <c r="C42" s="257"/>
      <c r="D42" s="257"/>
      <c r="E42" s="257"/>
      <c r="F42" s="257"/>
      <c r="G42" s="257">
        <f t="shared" si="0"/>
        <v>0</v>
      </c>
      <c r="H42" s="256" t="e">
        <f t="shared" si="1"/>
        <v>#DIV/0!</v>
      </c>
    </row>
    <row r="43" spans="1:8" ht="20.100000000000001" customHeight="1">
      <c r="A43" s="101" t="s">
        <v>350</v>
      </c>
      <c r="B43" s="102">
        <v>3240</v>
      </c>
      <c r="C43" s="257"/>
      <c r="D43" s="257"/>
      <c r="E43" s="257"/>
      <c r="F43" s="257"/>
      <c r="G43" s="257">
        <f t="shared" si="0"/>
        <v>0</v>
      </c>
      <c r="H43" s="256" t="e">
        <f t="shared" si="1"/>
        <v>#DIV/0!</v>
      </c>
    </row>
    <row r="44" spans="1:8" ht="20.100000000000001" customHeight="1">
      <c r="A44" s="108" t="s">
        <v>250</v>
      </c>
      <c r="B44" s="109">
        <v>3255</v>
      </c>
      <c r="C44" s="258">
        <f>SUM(C45:C49)</f>
        <v>-1508</v>
      </c>
      <c r="D44" s="267">
        <f>SUM(D45:D49)</f>
        <v>-1073</v>
      </c>
      <c r="E44" s="267">
        <f>SUM(E45:E49)</f>
        <v>-4800</v>
      </c>
      <c r="F44" s="267">
        <f>SUM(F45:F49)</f>
        <v>-1073</v>
      </c>
      <c r="G44" s="258">
        <f t="shared" si="0"/>
        <v>3727</v>
      </c>
      <c r="H44" s="254">
        <f t="shared" si="1"/>
        <v>22.354166666666668</v>
      </c>
    </row>
    <row r="45" spans="1:8" ht="20.100000000000001" customHeight="1">
      <c r="A45" s="101" t="s">
        <v>351</v>
      </c>
      <c r="B45" s="102">
        <v>3260</v>
      </c>
      <c r="C45" s="257">
        <v>-1159</v>
      </c>
      <c r="D45" s="244">
        <v>-660</v>
      </c>
      <c r="E45" s="244">
        <v>-2450</v>
      </c>
      <c r="F45" s="244">
        <v>-660</v>
      </c>
      <c r="G45" s="247">
        <f t="shared" si="0"/>
        <v>1790</v>
      </c>
      <c r="H45" s="256">
        <f t="shared" si="1"/>
        <v>26.938775510204081</v>
      </c>
    </row>
    <row r="46" spans="1:8" ht="20.100000000000001" customHeight="1">
      <c r="A46" s="101" t="s">
        <v>352</v>
      </c>
      <c r="B46" s="102">
        <v>3265</v>
      </c>
      <c r="C46" s="257" t="s">
        <v>206</v>
      </c>
      <c r="D46" s="244" t="s">
        <v>206</v>
      </c>
      <c r="E46" s="244" t="s">
        <v>206</v>
      </c>
      <c r="F46" s="244" t="s">
        <v>206</v>
      </c>
      <c r="G46" s="247" t="e">
        <f t="shared" si="0"/>
        <v>#VALUE!</v>
      </c>
      <c r="H46" s="256" t="e">
        <f t="shared" si="1"/>
        <v>#VALUE!</v>
      </c>
    </row>
    <row r="47" spans="1:8" ht="20.100000000000001" customHeight="1">
      <c r="A47" s="101" t="s">
        <v>353</v>
      </c>
      <c r="B47" s="102">
        <v>3270</v>
      </c>
      <c r="C47" s="257">
        <v>-285</v>
      </c>
      <c r="D47" s="244" t="s">
        <v>206</v>
      </c>
      <c r="E47" s="244">
        <v>-200</v>
      </c>
      <c r="F47" s="244" t="s">
        <v>206</v>
      </c>
      <c r="G47" s="247" t="e">
        <f t="shared" si="0"/>
        <v>#VALUE!</v>
      </c>
      <c r="H47" s="256" t="e">
        <f t="shared" si="1"/>
        <v>#VALUE!</v>
      </c>
    </row>
    <row r="48" spans="1:8" ht="20.100000000000001" customHeight="1">
      <c r="A48" s="101" t="s">
        <v>51</v>
      </c>
      <c r="B48" s="102">
        <v>3275</v>
      </c>
      <c r="C48" s="257" t="s">
        <v>206</v>
      </c>
      <c r="D48" s="244" t="s">
        <v>206</v>
      </c>
      <c r="E48" s="244" t="s">
        <v>206</v>
      </c>
      <c r="F48" s="244" t="s">
        <v>206</v>
      </c>
      <c r="G48" s="247" t="e">
        <f t="shared" si="0"/>
        <v>#VALUE!</v>
      </c>
      <c r="H48" s="256" t="e">
        <f t="shared" si="1"/>
        <v>#VALUE!</v>
      </c>
    </row>
    <row r="49" spans="1:8" ht="20.100000000000001" customHeight="1">
      <c r="A49" s="264" t="s">
        <v>347</v>
      </c>
      <c r="B49" s="102">
        <v>3280</v>
      </c>
      <c r="C49" s="257">
        <v>-64</v>
      </c>
      <c r="D49" s="244">
        <v>-413</v>
      </c>
      <c r="E49" s="244">
        <v>-2150</v>
      </c>
      <c r="F49" s="244">
        <v>-413</v>
      </c>
      <c r="G49" s="247">
        <f t="shared" si="0"/>
        <v>1737</v>
      </c>
      <c r="H49" s="256">
        <f t="shared" si="1"/>
        <v>19.209302325581394</v>
      </c>
    </row>
    <row r="50" spans="1:8" ht="20.100000000000001" customHeight="1">
      <c r="A50" s="140" t="s">
        <v>116</v>
      </c>
      <c r="B50" s="139">
        <v>3295</v>
      </c>
      <c r="C50" s="258">
        <f>SUM(C39,C44)</f>
        <v>-1508</v>
      </c>
      <c r="D50" s="267">
        <f>SUM(D39,D44)</f>
        <v>-1073</v>
      </c>
      <c r="E50" s="267">
        <f>SUM(E39,E44)</f>
        <v>-4800</v>
      </c>
      <c r="F50" s="267">
        <f>SUM(F39,F44)</f>
        <v>-1073</v>
      </c>
      <c r="G50" s="258">
        <f t="shared" si="0"/>
        <v>3727</v>
      </c>
      <c r="H50" s="254">
        <f t="shared" si="1"/>
        <v>22.354166666666668</v>
      </c>
    </row>
    <row r="51" spans="1:8" ht="20.100000000000001" customHeight="1">
      <c r="A51" s="133" t="s">
        <v>268</v>
      </c>
      <c r="B51" s="134"/>
      <c r="C51" s="259"/>
      <c r="D51" s="259"/>
      <c r="E51" s="259"/>
      <c r="F51" s="259"/>
      <c r="G51" s="257">
        <f t="shared" si="0"/>
        <v>0</v>
      </c>
      <c r="H51" s="256" t="e">
        <f t="shared" si="1"/>
        <v>#DIV/0!</v>
      </c>
    </row>
    <row r="52" spans="1:8" ht="20.100000000000001" customHeight="1">
      <c r="A52" s="108" t="s">
        <v>238</v>
      </c>
      <c r="B52" s="109">
        <v>3300</v>
      </c>
      <c r="C52" s="258">
        <f>SUM(C53,C54,C58)</f>
        <v>0</v>
      </c>
      <c r="D52" s="258">
        <f>SUM(D53,D54,D58)</f>
        <v>80</v>
      </c>
      <c r="E52" s="258">
        <f>SUM(E53,E54,E58)</f>
        <v>5</v>
      </c>
      <c r="F52" s="258">
        <f>SUM(F53,F54,F58)</f>
        <v>80</v>
      </c>
      <c r="G52" s="258">
        <f t="shared" si="0"/>
        <v>75</v>
      </c>
      <c r="H52" s="254">
        <f t="shared" si="1"/>
        <v>1600</v>
      </c>
    </row>
    <row r="53" spans="1:8" ht="20.100000000000001" customHeight="1">
      <c r="A53" s="101" t="s">
        <v>260</v>
      </c>
      <c r="B53" s="102">
        <v>3310</v>
      </c>
      <c r="C53" s="257">
        <f>'VII Статутн. капіт'!C9</f>
        <v>0</v>
      </c>
      <c r="D53" s="257">
        <f>'VII Статутн. капіт'!D9</f>
        <v>80</v>
      </c>
      <c r="E53" s="257">
        <f>'VII Статутн. капіт'!E9</f>
        <v>80</v>
      </c>
      <c r="F53" s="257">
        <f>'VII Статутн. капіт'!F9</f>
        <v>80</v>
      </c>
      <c r="G53" s="257">
        <f t="shared" si="0"/>
        <v>0</v>
      </c>
      <c r="H53" s="255">
        <f t="shared" si="1"/>
        <v>100</v>
      </c>
    </row>
    <row r="54" spans="1:8" ht="20.100000000000001" customHeight="1">
      <c r="A54" s="101" t="s">
        <v>246</v>
      </c>
      <c r="B54" s="102">
        <v>3320</v>
      </c>
      <c r="C54" s="257">
        <f>SUM(C55:C57)</f>
        <v>0</v>
      </c>
      <c r="D54" s="257">
        <f>SUM(D55:D57)</f>
        <v>0</v>
      </c>
      <c r="E54" s="257">
        <f>SUM(E55:E57)</f>
        <v>0</v>
      </c>
      <c r="F54" s="257">
        <f>SUM(F55:F57)</f>
        <v>0</v>
      </c>
      <c r="G54" s="257">
        <f t="shared" si="0"/>
        <v>0</v>
      </c>
      <c r="H54" s="256" t="e">
        <f t="shared" si="1"/>
        <v>#DIV/0!</v>
      </c>
    </row>
    <row r="55" spans="1:8" ht="20.100000000000001" customHeight="1">
      <c r="A55" s="101" t="s">
        <v>80</v>
      </c>
      <c r="B55" s="113">
        <v>3321</v>
      </c>
      <c r="C55" s="257"/>
      <c r="D55" s="257"/>
      <c r="E55" s="257"/>
      <c r="F55" s="257"/>
      <c r="G55" s="257">
        <f t="shared" si="0"/>
        <v>0</v>
      </c>
      <c r="H55" s="256" t="e">
        <f t="shared" si="1"/>
        <v>#DIV/0!</v>
      </c>
    </row>
    <row r="56" spans="1:8" ht="20.100000000000001" customHeight="1">
      <c r="A56" s="101" t="s">
        <v>83</v>
      </c>
      <c r="B56" s="113">
        <v>3322</v>
      </c>
      <c r="C56" s="257"/>
      <c r="D56" s="257"/>
      <c r="E56" s="257"/>
      <c r="F56" s="257"/>
      <c r="G56" s="257">
        <f t="shared" si="0"/>
        <v>0</v>
      </c>
      <c r="H56" s="256" t="e">
        <f t="shared" si="1"/>
        <v>#DIV/0!</v>
      </c>
    </row>
    <row r="57" spans="1:8" ht="20.100000000000001" customHeight="1">
      <c r="A57" s="101" t="s">
        <v>100</v>
      </c>
      <c r="B57" s="113">
        <v>3323</v>
      </c>
      <c r="C57" s="257"/>
      <c r="D57" s="257"/>
      <c r="E57" s="257"/>
      <c r="F57" s="257"/>
      <c r="G57" s="257">
        <f t="shared" si="0"/>
        <v>0</v>
      </c>
      <c r="H57" s="256" t="e">
        <f t="shared" si="1"/>
        <v>#DIV/0!</v>
      </c>
    </row>
    <row r="58" spans="1:8" ht="20.100000000000001" customHeight="1">
      <c r="A58" s="101" t="s">
        <v>521</v>
      </c>
      <c r="B58" s="102">
        <v>3340</v>
      </c>
      <c r="C58" s="257"/>
      <c r="D58" s="257"/>
      <c r="E58" s="257">
        <v>-75</v>
      </c>
      <c r="F58" s="257"/>
      <c r="G58" s="257">
        <f t="shared" si="0"/>
        <v>75</v>
      </c>
      <c r="H58" s="255">
        <f t="shared" si="1"/>
        <v>0</v>
      </c>
    </row>
    <row r="59" spans="1:8" ht="20.100000000000001" customHeight="1">
      <c r="A59" s="108" t="s">
        <v>251</v>
      </c>
      <c r="B59" s="109">
        <v>3345</v>
      </c>
      <c r="C59" s="258">
        <f>SUM(C60,C61,C65,C66)</f>
        <v>-323</v>
      </c>
      <c r="D59" s="258">
        <f>SUM(D60,D61,D65,D66)</f>
        <v>-174</v>
      </c>
      <c r="E59" s="258">
        <f>SUM(E60,E61,E65,E66)</f>
        <v>-172</v>
      </c>
      <c r="F59" s="258">
        <f>SUM(F60,F61,F65,F66)</f>
        <v>-174</v>
      </c>
      <c r="G59" s="258">
        <f t="shared" si="0"/>
        <v>-2</v>
      </c>
      <c r="H59" s="254">
        <f t="shared" si="1"/>
        <v>101.16279069767442</v>
      </c>
    </row>
    <row r="60" spans="1:8" ht="20.100000000000001" customHeight="1">
      <c r="A60" s="101" t="s">
        <v>261</v>
      </c>
      <c r="B60" s="102">
        <v>3350</v>
      </c>
      <c r="C60" s="257" t="s">
        <v>206</v>
      </c>
      <c r="D60" s="257" t="s">
        <v>206</v>
      </c>
      <c r="E60" s="257" t="s">
        <v>206</v>
      </c>
      <c r="F60" s="257" t="s">
        <v>206</v>
      </c>
      <c r="G60" s="247" t="e">
        <f t="shared" si="0"/>
        <v>#VALUE!</v>
      </c>
      <c r="H60" s="256" t="e">
        <f t="shared" si="1"/>
        <v>#VALUE!</v>
      </c>
    </row>
    <row r="61" spans="1:8" ht="20.100000000000001" customHeight="1">
      <c r="A61" s="101" t="s">
        <v>248</v>
      </c>
      <c r="B61" s="113">
        <v>3360</v>
      </c>
      <c r="C61" s="257">
        <f>SUM(C62:C64)</f>
        <v>-241</v>
      </c>
      <c r="D61" s="257">
        <f>SUM(D62:D64)</f>
        <v>-156</v>
      </c>
      <c r="E61" s="257">
        <f>SUM(E62:E64)</f>
        <v>-156</v>
      </c>
      <c r="F61" s="257">
        <f>SUM(F62:F64)</f>
        <v>-156</v>
      </c>
      <c r="G61" s="257">
        <f t="shared" si="0"/>
        <v>0</v>
      </c>
      <c r="H61" s="255">
        <f t="shared" si="1"/>
        <v>100</v>
      </c>
    </row>
    <row r="62" spans="1:8" ht="20.100000000000001" customHeight="1">
      <c r="A62" s="101" t="s">
        <v>80</v>
      </c>
      <c r="B62" s="113">
        <v>3361</v>
      </c>
      <c r="C62" s="257">
        <v>-241</v>
      </c>
      <c r="D62" s="257" t="s">
        <v>206</v>
      </c>
      <c r="E62" s="257" t="s">
        <v>206</v>
      </c>
      <c r="F62" s="257" t="s">
        <v>206</v>
      </c>
      <c r="G62" s="247" t="e">
        <f t="shared" si="0"/>
        <v>#VALUE!</v>
      </c>
      <c r="H62" s="256" t="e">
        <f t="shared" si="1"/>
        <v>#VALUE!</v>
      </c>
    </row>
    <row r="63" spans="1:8" ht="20.100000000000001" customHeight="1">
      <c r="A63" s="101" t="s">
        <v>83</v>
      </c>
      <c r="B63" s="113">
        <v>3362</v>
      </c>
      <c r="C63" s="257" t="s">
        <v>206</v>
      </c>
      <c r="D63" s="257">
        <v>-156</v>
      </c>
      <c r="E63" s="257">
        <v>-156</v>
      </c>
      <c r="F63" s="257">
        <v>-156</v>
      </c>
      <c r="G63" s="257">
        <f t="shared" si="0"/>
        <v>0</v>
      </c>
      <c r="H63" s="255">
        <f t="shared" si="1"/>
        <v>100</v>
      </c>
    </row>
    <row r="64" spans="1:8" ht="20.100000000000001" customHeight="1">
      <c r="A64" s="101" t="s">
        <v>100</v>
      </c>
      <c r="B64" s="113">
        <v>3363</v>
      </c>
      <c r="C64" s="257" t="s">
        <v>206</v>
      </c>
      <c r="D64" s="257" t="s">
        <v>206</v>
      </c>
      <c r="E64" s="257" t="s">
        <v>206</v>
      </c>
      <c r="F64" s="257" t="s">
        <v>206</v>
      </c>
      <c r="G64" s="247" t="e">
        <f t="shared" si="0"/>
        <v>#VALUE!</v>
      </c>
      <c r="H64" s="256" t="e">
        <f t="shared" si="1"/>
        <v>#VALUE!</v>
      </c>
    </row>
    <row r="65" spans="1:8" ht="20.100000000000001" customHeight="1">
      <c r="A65" s="101" t="s">
        <v>245</v>
      </c>
      <c r="B65" s="113">
        <v>3370</v>
      </c>
      <c r="C65" s="257">
        <v>-60</v>
      </c>
      <c r="D65" s="257">
        <v>-13</v>
      </c>
      <c r="E65" s="257" t="s">
        <v>206</v>
      </c>
      <c r="F65" s="257">
        <v>-13</v>
      </c>
      <c r="G65" s="247" t="e">
        <f t="shared" si="0"/>
        <v>#VALUE!</v>
      </c>
      <c r="H65" s="256" t="e">
        <f t="shared" si="1"/>
        <v>#VALUE!</v>
      </c>
    </row>
    <row r="66" spans="1:8" ht="20.100000000000001" customHeight="1">
      <c r="A66" s="268" t="s">
        <v>533</v>
      </c>
      <c r="B66" s="102">
        <v>3380</v>
      </c>
      <c r="C66" s="257">
        <v>-22</v>
      </c>
      <c r="D66" s="244">
        <v>-5</v>
      </c>
      <c r="E66" s="257">
        <v>-16</v>
      </c>
      <c r="F66" s="244">
        <v>-5</v>
      </c>
      <c r="G66" s="246">
        <f t="shared" si="0"/>
        <v>11</v>
      </c>
      <c r="H66" s="261">
        <f t="shared" si="1"/>
        <v>31.25</v>
      </c>
    </row>
    <row r="67" spans="1:8" ht="20.100000000000001" customHeight="1">
      <c r="A67" s="108" t="s">
        <v>117</v>
      </c>
      <c r="B67" s="109">
        <v>3395</v>
      </c>
      <c r="C67" s="258">
        <f>SUM(C52,C59)</f>
        <v>-323</v>
      </c>
      <c r="D67" s="258">
        <f>SUM(D52,D59)</f>
        <v>-94</v>
      </c>
      <c r="E67" s="258">
        <f>SUM(E52,E59)</f>
        <v>-167</v>
      </c>
      <c r="F67" s="258">
        <f>SUM(F52,F59)</f>
        <v>-94</v>
      </c>
      <c r="G67" s="258">
        <f t="shared" si="0"/>
        <v>73</v>
      </c>
      <c r="H67" s="254">
        <f t="shared" si="1"/>
        <v>56.287425149700596</v>
      </c>
    </row>
    <row r="68" spans="1:8" ht="20.100000000000001" customHeight="1">
      <c r="A68" s="108" t="s">
        <v>31</v>
      </c>
      <c r="B68" s="109">
        <v>3400</v>
      </c>
      <c r="C68" s="258">
        <f>SUM(C37,C50,C67)</f>
        <v>879.60000000000218</v>
      </c>
      <c r="D68" s="258">
        <f>SUM(D37,D50,D67)</f>
        <v>-613</v>
      </c>
      <c r="E68" s="258">
        <f>SUM(E37,E50,E67)</f>
        <v>-874</v>
      </c>
      <c r="F68" s="258">
        <f>SUM(F37,F50,F67)</f>
        <v>-613</v>
      </c>
      <c r="G68" s="258">
        <f t="shared" si="0"/>
        <v>261</v>
      </c>
      <c r="H68" s="254">
        <f t="shared" si="1"/>
        <v>70.137299771167051</v>
      </c>
    </row>
    <row r="69" spans="1:8" ht="20.100000000000001" customHeight="1">
      <c r="A69" s="101" t="s">
        <v>269</v>
      </c>
      <c r="B69" s="102">
        <v>3405</v>
      </c>
      <c r="C69" s="257">
        <v>513</v>
      </c>
      <c r="D69" s="257">
        <v>1393</v>
      </c>
      <c r="E69" s="257">
        <v>1257</v>
      </c>
      <c r="F69" s="257">
        <v>1393</v>
      </c>
      <c r="G69" s="257">
        <f t="shared" si="0"/>
        <v>136</v>
      </c>
      <c r="H69" s="255">
        <f t="shared" si="1"/>
        <v>110.81941129673827</v>
      </c>
    </row>
    <row r="70" spans="1:8" ht="20.100000000000001" customHeight="1">
      <c r="A70" s="141" t="s">
        <v>119</v>
      </c>
      <c r="B70" s="102">
        <v>3410</v>
      </c>
      <c r="C70" s="257"/>
      <c r="D70" s="257"/>
      <c r="E70" s="257"/>
      <c r="F70" s="257"/>
      <c r="G70" s="257">
        <f t="shared" si="0"/>
        <v>0</v>
      </c>
      <c r="H70" s="256" t="e">
        <f t="shared" si="1"/>
        <v>#DIV/0!</v>
      </c>
    </row>
    <row r="71" spans="1:8" ht="20.100000000000001" customHeight="1">
      <c r="A71" s="101" t="s">
        <v>270</v>
      </c>
      <c r="B71" s="102">
        <v>3415</v>
      </c>
      <c r="C71" s="257">
        <f>SUM(C69,C68,C70)</f>
        <v>1392.6000000000022</v>
      </c>
      <c r="D71" s="257">
        <f>SUM(D69,D68,D70)</f>
        <v>780</v>
      </c>
      <c r="E71" s="257">
        <f>SUM(E69,E68,E70)</f>
        <v>383</v>
      </c>
      <c r="F71" s="257">
        <f>SUM(F69,F68,F70)</f>
        <v>780</v>
      </c>
      <c r="G71" s="257">
        <f t="shared" si="0"/>
        <v>397</v>
      </c>
      <c r="H71" s="255">
        <f t="shared" si="1"/>
        <v>203.65535248041775</v>
      </c>
    </row>
    <row r="72" spans="1:8" s="10" customFormat="1">
      <c r="A72" s="124"/>
      <c r="B72" s="142"/>
      <c r="C72" s="142"/>
      <c r="D72" s="142"/>
      <c r="E72" s="142"/>
      <c r="F72" s="142"/>
      <c r="G72" s="142"/>
      <c r="H72" s="142"/>
    </row>
    <row r="73" spans="1:8" s="3" customFormat="1" ht="27.75" customHeight="1">
      <c r="A73" s="253" t="s">
        <v>460</v>
      </c>
      <c r="B73" s="121"/>
      <c r="C73" s="321" t="s">
        <v>151</v>
      </c>
      <c r="D73" s="321"/>
      <c r="E73" s="122"/>
      <c r="F73" s="322" t="s">
        <v>456</v>
      </c>
      <c r="G73" s="322"/>
      <c r="H73" s="322"/>
    </row>
    <row r="74" spans="1:8">
      <c r="A74" s="232" t="s">
        <v>519</v>
      </c>
      <c r="B74" s="123"/>
      <c r="C74" s="319" t="s">
        <v>71</v>
      </c>
      <c r="D74" s="319"/>
      <c r="E74" s="123"/>
      <c r="F74" s="306" t="s">
        <v>193</v>
      </c>
      <c r="G74" s="306"/>
      <c r="H74" s="306"/>
    </row>
    <row r="75" spans="1:8">
      <c r="A75" s="124"/>
      <c r="B75" s="124"/>
      <c r="C75" s="124"/>
      <c r="D75" s="124"/>
      <c r="E75" s="124"/>
      <c r="F75" s="124"/>
      <c r="G75" s="124"/>
      <c r="H75" s="124"/>
    </row>
    <row r="76" spans="1:8">
      <c r="A76" s="124"/>
      <c r="B76" s="124"/>
      <c r="C76" s="124"/>
      <c r="D76" s="124"/>
      <c r="E76" s="124"/>
      <c r="F76" s="124"/>
      <c r="G76" s="124"/>
      <c r="H76" s="124"/>
    </row>
  </sheetData>
  <mergeCells count="9">
    <mergeCell ref="C74:D74"/>
    <mergeCell ref="A2:H2"/>
    <mergeCell ref="A4:A5"/>
    <mergeCell ref="B4:B5"/>
    <mergeCell ref="C4:D4"/>
    <mergeCell ref="E4:H4"/>
    <mergeCell ref="F74:H74"/>
    <mergeCell ref="C73:D73"/>
    <mergeCell ref="F73:H73"/>
  </mergeCells>
  <phoneticPr fontId="3" type="noConversion"/>
  <pageMargins left="1.1811023622047245" right="0.39370078740157483" top="0.78740157480314965" bottom="0.78740157480314965" header="0.19685039370078741" footer="0.23622047244094491"/>
  <pageSetup paperSize="9" scale="57" orientation="landscape" r:id="rId1"/>
  <headerFooter alignWithMargins="0"/>
  <ignoredErrors>
    <ignoredError sqref="H20:H33 H8:H19 G20:G33 H34:H71 G34:G71" evalError="1"/>
  </ignoredErrors>
</worksheet>
</file>

<file path=xl/worksheets/sheet5.xml><?xml version="1.0" encoding="utf-8"?>
<worksheet xmlns="http://schemas.openxmlformats.org/spreadsheetml/2006/main" xmlns:r="http://schemas.openxmlformats.org/officeDocument/2006/relationships">
  <sheetPr>
    <tabColor rgb="FFFFFF99"/>
  </sheetPr>
  <dimension ref="A1:O184"/>
  <sheetViews>
    <sheetView view="pageBreakPreview" zoomScale="55" zoomScaleNormal="75" zoomScaleSheetLayoutView="55" workbookViewId="0">
      <selection activeCell="H26" sqref="H26"/>
    </sheetView>
  </sheetViews>
  <sheetFormatPr defaultRowHeight="18.75"/>
  <cols>
    <col min="1" max="1" width="82.28515625" style="3" customWidth="1"/>
    <col min="2" max="2" width="9.85546875" style="14" customWidth="1"/>
    <col min="3" max="7" width="25.7109375" style="14" customWidth="1"/>
    <col min="8" max="8" width="21.140625" style="14" customWidth="1"/>
    <col min="9" max="9" width="9.5703125" style="3" customWidth="1"/>
    <col min="10" max="10" width="9.85546875" style="3" customWidth="1"/>
    <col min="11" max="16384" width="9.140625" style="3"/>
  </cols>
  <sheetData>
    <row r="1" spans="1:15">
      <c r="H1" s="11" t="s">
        <v>400</v>
      </c>
    </row>
    <row r="2" spans="1:15">
      <c r="A2" s="288" t="s">
        <v>140</v>
      </c>
      <c r="B2" s="288"/>
      <c r="C2" s="288"/>
      <c r="D2" s="288"/>
      <c r="E2" s="288"/>
      <c r="F2" s="288"/>
      <c r="G2" s="288"/>
      <c r="H2" s="288"/>
    </row>
    <row r="3" spans="1:15">
      <c r="A3" s="325" t="s">
        <v>378</v>
      </c>
      <c r="B3" s="325"/>
      <c r="C3" s="325"/>
      <c r="D3" s="325"/>
      <c r="E3" s="325"/>
      <c r="F3" s="325"/>
      <c r="G3" s="325"/>
      <c r="H3" s="325"/>
    </row>
    <row r="4" spans="1:15" ht="43.5" customHeight="1">
      <c r="A4" s="323" t="s">
        <v>172</v>
      </c>
      <c r="B4" s="289" t="s">
        <v>18</v>
      </c>
      <c r="C4" s="289" t="s">
        <v>149</v>
      </c>
      <c r="D4" s="289"/>
      <c r="E4" s="290" t="s">
        <v>410</v>
      </c>
      <c r="F4" s="290"/>
      <c r="G4" s="290"/>
      <c r="H4" s="290"/>
    </row>
    <row r="5" spans="1:15" ht="56.25" customHeight="1">
      <c r="A5" s="324"/>
      <c r="B5" s="289"/>
      <c r="C5" s="7" t="s">
        <v>406</v>
      </c>
      <c r="D5" s="7" t="s">
        <v>407</v>
      </c>
      <c r="E5" s="7" t="s">
        <v>161</v>
      </c>
      <c r="F5" s="7" t="s">
        <v>155</v>
      </c>
      <c r="G5" s="38" t="s">
        <v>167</v>
      </c>
      <c r="H5" s="38" t="s">
        <v>168</v>
      </c>
    </row>
    <row r="6" spans="1:15" ht="15.75" customHeight="1">
      <c r="A6" s="6">
        <v>1</v>
      </c>
      <c r="B6" s="7">
        <v>2</v>
      </c>
      <c r="C6" s="6">
        <v>3</v>
      </c>
      <c r="D6" s="7">
        <v>4</v>
      </c>
      <c r="E6" s="6">
        <v>5</v>
      </c>
      <c r="F6" s="7">
        <v>6</v>
      </c>
      <c r="G6" s="6">
        <v>7</v>
      </c>
      <c r="H6" s="7">
        <v>8</v>
      </c>
    </row>
    <row r="7" spans="1:15" s="5" customFormat="1" ht="37.5">
      <c r="A7" s="108" t="s">
        <v>74</v>
      </c>
      <c r="B7" s="143">
        <v>4000</v>
      </c>
      <c r="C7" s="234">
        <f>SUM(C8:C13)</f>
        <v>1444</v>
      </c>
      <c r="D7" s="234">
        <f>SUM(D8:D13)</f>
        <v>995</v>
      </c>
      <c r="E7" s="234">
        <f>SUM(E8:E13)</f>
        <v>4800</v>
      </c>
      <c r="F7" s="234">
        <f>SUM(F8:F13)</f>
        <v>995</v>
      </c>
      <c r="G7" s="234">
        <f>F7-E7</f>
        <v>-3805</v>
      </c>
      <c r="H7" s="254">
        <f>(F7/E7)*100</f>
        <v>20.729166666666668</v>
      </c>
    </row>
    <row r="8" spans="1:15" ht="20.100000000000001" customHeight="1">
      <c r="A8" s="101" t="s">
        <v>1</v>
      </c>
      <c r="B8" s="144" t="s">
        <v>143</v>
      </c>
      <c r="C8" s="233"/>
      <c r="D8" s="233"/>
      <c r="E8" s="233"/>
      <c r="F8" s="233"/>
      <c r="G8" s="233">
        <f t="shared" ref="G8:G13" si="0">F8-E8</f>
        <v>0</v>
      </c>
      <c r="H8" s="256" t="e">
        <f t="shared" ref="H8:H13" si="1">(F8/E8)*100</f>
        <v>#DIV/0!</v>
      </c>
    </row>
    <row r="9" spans="1:15" ht="20.100000000000001" customHeight="1">
      <c r="A9" s="101" t="s">
        <v>2</v>
      </c>
      <c r="B9" s="143">
        <v>4020</v>
      </c>
      <c r="C9" s="233">
        <v>1159</v>
      </c>
      <c r="D9" s="233">
        <v>421</v>
      </c>
      <c r="E9" s="233">
        <v>2050</v>
      </c>
      <c r="F9" s="233">
        <v>421</v>
      </c>
      <c r="G9" s="233">
        <f t="shared" si="0"/>
        <v>-1629</v>
      </c>
      <c r="H9" s="255">
        <f t="shared" si="1"/>
        <v>20.536585365853657</v>
      </c>
      <c r="O9" s="13"/>
    </row>
    <row r="10" spans="1:15" ht="19.5" customHeight="1">
      <c r="A10" s="101" t="s">
        <v>30</v>
      </c>
      <c r="B10" s="144">
        <v>4030</v>
      </c>
      <c r="C10" s="233"/>
      <c r="D10" s="233">
        <v>218</v>
      </c>
      <c r="E10" s="233">
        <v>400</v>
      </c>
      <c r="F10" s="233">
        <v>218</v>
      </c>
      <c r="G10" s="233">
        <f t="shared" si="0"/>
        <v>-182</v>
      </c>
      <c r="H10" s="255">
        <f t="shared" si="1"/>
        <v>54.500000000000007</v>
      </c>
      <c r="N10" s="13"/>
    </row>
    <row r="11" spans="1:15" ht="20.100000000000001" customHeight="1">
      <c r="A11" s="101" t="s">
        <v>3</v>
      </c>
      <c r="B11" s="143">
        <v>4040</v>
      </c>
      <c r="C11" s="233">
        <v>285</v>
      </c>
      <c r="D11" s="233"/>
      <c r="E11" s="233">
        <v>200</v>
      </c>
      <c r="F11" s="233"/>
      <c r="G11" s="233">
        <f t="shared" si="0"/>
        <v>-200</v>
      </c>
      <c r="H11" s="255">
        <f t="shared" si="1"/>
        <v>0</v>
      </c>
    </row>
    <row r="12" spans="1:15" ht="37.5">
      <c r="A12" s="101" t="s">
        <v>64</v>
      </c>
      <c r="B12" s="144">
        <v>4050</v>
      </c>
      <c r="C12" s="233"/>
      <c r="D12" s="233">
        <v>356</v>
      </c>
      <c r="E12" s="233"/>
      <c r="F12" s="233">
        <v>356</v>
      </c>
      <c r="G12" s="233">
        <f t="shared" si="0"/>
        <v>356</v>
      </c>
      <c r="H12" s="256" t="e">
        <f t="shared" si="1"/>
        <v>#DIV/0!</v>
      </c>
    </row>
    <row r="13" spans="1:15">
      <c r="A13" s="101" t="s">
        <v>229</v>
      </c>
      <c r="B13" s="144">
        <v>4060</v>
      </c>
      <c r="C13" s="233"/>
      <c r="D13" s="233"/>
      <c r="E13" s="233">
        <v>2150</v>
      </c>
      <c r="F13" s="233"/>
      <c r="G13" s="233">
        <f t="shared" si="0"/>
        <v>-2150</v>
      </c>
      <c r="H13" s="255">
        <f t="shared" si="1"/>
        <v>0</v>
      </c>
    </row>
    <row r="14" spans="1:15">
      <c r="A14" s="123"/>
      <c r="B14" s="123"/>
      <c r="C14" s="123"/>
      <c r="D14" s="123"/>
      <c r="E14" s="123"/>
      <c r="F14" s="123"/>
      <c r="G14" s="123"/>
      <c r="H14" s="123"/>
    </row>
    <row r="15" spans="1:15">
      <c r="A15" s="123"/>
      <c r="B15" s="123"/>
      <c r="C15" s="123"/>
      <c r="D15" s="123"/>
      <c r="E15" s="123"/>
      <c r="F15" s="123"/>
      <c r="G15" s="123"/>
      <c r="H15" s="123"/>
    </row>
    <row r="16" spans="1:15" s="2" customFormat="1" ht="19.5" customHeight="1">
      <c r="A16" s="145"/>
      <c r="B16" s="124"/>
      <c r="C16" s="124"/>
      <c r="D16" s="124"/>
      <c r="E16" s="124"/>
      <c r="F16" s="124"/>
      <c r="G16" s="124"/>
      <c r="H16" s="124"/>
      <c r="I16" s="3"/>
    </row>
    <row r="17" spans="1:8" ht="27.75" customHeight="1">
      <c r="A17" s="253" t="s">
        <v>460</v>
      </c>
      <c r="B17" s="121"/>
      <c r="C17" s="321" t="s">
        <v>151</v>
      </c>
      <c r="D17" s="321"/>
      <c r="E17" s="122"/>
      <c r="F17" s="308" t="s">
        <v>456</v>
      </c>
      <c r="G17" s="308"/>
      <c r="H17" s="308"/>
    </row>
    <row r="18" spans="1:8" s="2" customFormat="1">
      <c r="A18" s="120" t="s">
        <v>70</v>
      </c>
      <c r="B18" s="123"/>
      <c r="C18" s="319" t="s">
        <v>71</v>
      </c>
      <c r="D18" s="319"/>
      <c r="E18" s="123"/>
      <c r="F18" s="306" t="s">
        <v>193</v>
      </c>
      <c r="G18" s="306"/>
      <c r="H18" s="306"/>
    </row>
    <row r="19" spans="1:8">
      <c r="A19" s="28"/>
    </row>
    <row r="20" spans="1:8">
      <c r="A20" s="28"/>
    </row>
    <row r="21" spans="1:8">
      <c r="A21" s="28"/>
    </row>
    <row r="22" spans="1:8">
      <c r="A22" s="28"/>
    </row>
    <row r="23" spans="1:8">
      <c r="A23" s="28"/>
    </row>
    <row r="24" spans="1:8">
      <c r="A24" s="28"/>
    </row>
    <row r="25" spans="1:8">
      <c r="A25" s="28"/>
    </row>
    <row r="26" spans="1:8">
      <c r="A26" s="28"/>
    </row>
    <row r="27" spans="1:8">
      <c r="A27" s="28"/>
    </row>
    <row r="28" spans="1:8">
      <c r="A28" s="28"/>
    </row>
    <row r="29" spans="1:8">
      <c r="A29" s="28"/>
    </row>
    <row r="30" spans="1:8">
      <c r="A30" s="28"/>
    </row>
    <row r="31" spans="1:8">
      <c r="A31" s="28"/>
    </row>
    <row r="32" spans="1:8">
      <c r="A32" s="28"/>
    </row>
    <row r="33" spans="1:1">
      <c r="A33" s="28"/>
    </row>
    <row r="34" spans="1:1">
      <c r="A34" s="28"/>
    </row>
    <row r="35" spans="1:1">
      <c r="A35" s="28"/>
    </row>
    <row r="36" spans="1:1">
      <c r="A36" s="28"/>
    </row>
    <row r="37" spans="1:1">
      <c r="A37" s="28"/>
    </row>
    <row r="38" spans="1:1">
      <c r="A38" s="28"/>
    </row>
    <row r="39" spans="1:1">
      <c r="A39" s="28"/>
    </row>
    <row r="40" spans="1:1">
      <c r="A40" s="28"/>
    </row>
    <row r="41" spans="1:1">
      <c r="A41" s="28"/>
    </row>
    <row r="42" spans="1:1">
      <c r="A42" s="28"/>
    </row>
    <row r="43" spans="1:1">
      <c r="A43" s="28"/>
    </row>
    <row r="44" spans="1:1">
      <c r="A44" s="28"/>
    </row>
    <row r="45" spans="1:1">
      <c r="A45" s="28"/>
    </row>
    <row r="46" spans="1:1">
      <c r="A46" s="28"/>
    </row>
    <row r="47" spans="1:1">
      <c r="A47" s="28"/>
    </row>
    <row r="48" spans="1:1">
      <c r="A48" s="28"/>
    </row>
    <row r="49" spans="1:1">
      <c r="A49" s="28"/>
    </row>
    <row r="50" spans="1:1">
      <c r="A50" s="28"/>
    </row>
    <row r="51" spans="1:1">
      <c r="A51" s="28"/>
    </row>
    <row r="52" spans="1:1">
      <c r="A52" s="28"/>
    </row>
    <row r="53" spans="1:1">
      <c r="A53" s="28"/>
    </row>
    <row r="54" spans="1:1">
      <c r="A54" s="28"/>
    </row>
    <row r="55" spans="1:1">
      <c r="A55" s="28"/>
    </row>
    <row r="56" spans="1:1">
      <c r="A56" s="28"/>
    </row>
    <row r="57" spans="1:1">
      <c r="A57" s="28"/>
    </row>
    <row r="58" spans="1:1">
      <c r="A58" s="28"/>
    </row>
    <row r="59" spans="1:1">
      <c r="A59" s="28"/>
    </row>
    <row r="60" spans="1:1">
      <c r="A60" s="28"/>
    </row>
    <row r="61" spans="1:1">
      <c r="A61" s="28"/>
    </row>
    <row r="62" spans="1:1">
      <c r="A62" s="28"/>
    </row>
    <row r="63" spans="1:1">
      <c r="A63" s="28"/>
    </row>
    <row r="64" spans="1:1">
      <c r="A64" s="28"/>
    </row>
    <row r="65" spans="1:1">
      <c r="A65" s="28"/>
    </row>
    <row r="66" spans="1:1">
      <c r="A66" s="28"/>
    </row>
    <row r="67" spans="1:1">
      <c r="A67" s="28"/>
    </row>
    <row r="68" spans="1:1">
      <c r="A68" s="28"/>
    </row>
    <row r="69" spans="1:1">
      <c r="A69" s="28"/>
    </row>
    <row r="70" spans="1:1">
      <c r="A70" s="28"/>
    </row>
    <row r="71" spans="1:1">
      <c r="A71" s="28"/>
    </row>
    <row r="72" spans="1:1">
      <c r="A72" s="28"/>
    </row>
    <row r="73" spans="1:1">
      <c r="A73" s="28"/>
    </row>
    <row r="74" spans="1:1">
      <c r="A74" s="28"/>
    </row>
    <row r="75" spans="1:1">
      <c r="A75" s="28"/>
    </row>
    <row r="76" spans="1:1">
      <c r="A76" s="28"/>
    </row>
    <row r="77" spans="1:1">
      <c r="A77" s="28"/>
    </row>
    <row r="78" spans="1:1">
      <c r="A78" s="28"/>
    </row>
    <row r="79" spans="1:1">
      <c r="A79" s="28"/>
    </row>
    <row r="80" spans="1:1">
      <c r="A80" s="28"/>
    </row>
    <row r="81" spans="1:1">
      <c r="A81" s="28"/>
    </row>
    <row r="82" spans="1:1">
      <c r="A82" s="28"/>
    </row>
    <row r="83" spans="1:1">
      <c r="A83" s="28"/>
    </row>
    <row r="84" spans="1:1">
      <c r="A84" s="28"/>
    </row>
    <row r="85" spans="1:1">
      <c r="A85" s="28"/>
    </row>
    <row r="86" spans="1:1">
      <c r="A86" s="28"/>
    </row>
    <row r="87" spans="1:1">
      <c r="A87" s="28"/>
    </row>
    <row r="88" spans="1:1">
      <c r="A88" s="28"/>
    </row>
    <row r="89" spans="1:1">
      <c r="A89" s="28"/>
    </row>
    <row r="90" spans="1:1">
      <c r="A90" s="28"/>
    </row>
    <row r="91" spans="1:1">
      <c r="A91" s="28"/>
    </row>
    <row r="92" spans="1:1">
      <c r="A92" s="28"/>
    </row>
    <row r="93" spans="1:1">
      <c r="A93" s="28"/>
    </row>
    <row r="94" spans="1:1">
      <c r="A94" s="28"/>
    </row>
    <row r="95" spans="1:1">
      <c r="A95" s="28"/>
    </row>
    <row r="96" spans="1:1">
      <c r="A96" s="28"/>
    </row>
    <row r="97" spans="1:1">
      <c r="A97" s="28"/>
    </row>
    <row r="98" spans="1:1">
      <c r="A98" s="28"/>
    </row>
    <row r="99" spans="1:1">
      <c r="A99" s="28"/>
    </row>
    <row r="100" spans="1:1">
      <c r="A100" s="28"/>
    </row>
    <row r="101" spans="1:1">
      <c r="A101" s="28"/>
    </row>
    <row r="102" spans="1:1">
      <c r="A102" s="28"/>
    </row>
    <row r="103" spans="1:1">
      <c r="A103" s="28"/>
    </row>
    <row r="104" spans="1:1">
      <c r="A104" s="28"/>
    </row>
    <row r="105" spans="1:1">
      <c r="A105" s="28"/>
    </row>
    <row r="106" spans="1:1">
      <c r="A106" s="28"/>
    </row>
    <row r="107" spans="1:1">
      <c r="A107" s="28"/>
    </row>
    <row r="108" spans="1:1">
      <c r="A108" s="28"/>
    </row>
    <row r="109" spans="1:1">
      <c r="A109" s="28"/>
    </row>
    <row r="110" spans="1:1">
      <c r="A110" s="28"/>
    </row>
    <row r="111" spans="1:1">
      <c r="A111" s="28"/>
    </row>
    <row r="112" spans="1:1">
      <c r="A112" s="28"/>
    </row>
    <row r="113" spans="1:1">
      <c r="A113" s="28"/>
    </row>
    <row r="114" spans="1:1">
      <c r="A114" s="28"/>
    </row>
    <row r="115" spans="1:1">
      <c r="A115" s="28"/>
    </row>
    <row r="116" spans="1:1">
      <c r="A116" s="28"/>
    </row>
    <row r="117" spans="1:1">
      <c r="A117" s="28"/>
    </row>
    <row r="118" spans="1:1">
      <c r="A118" s="28"/>
    </row>
    <row r="119" spans="1:1">
      <c r="A119" s="28"/>
    </row>
    <row r="120" spans="1:1">
      <c r="A120" s="28"/>
    </row>
    <row r="121" spans="1:1">
      <c r="A121" s="28"/>
    </row>
    <row r="122" spans="1:1">
      <c r="A122" s="28"/>
    </row>
    <row r="123" spans="1:1">
      <c r="A123" s="28"/>
    </row>
    <row r="124" spans="1:1">
      <c r="A124" s="28"/>
    </row>
    <row r="125" spans="1:1">
      <c r="A125" s="28"/>
    </row>
    <row r="126" spans="1:1">
      <c r="A126" s="28"/>
    </row>
    <row r="127" spans="1:1">
      <c r="A127" s="28"/>
    </row>
    <row r="128" spans="1:1">
      <c r="A128" s="28"/>
    </row>
    <row r="129" spans="1:1">
      <c r="A129" s="28"/>
    </row>
    <row r="130" spans="1:1">
      <c r="A130" s="28"/>
    </row>
    <row r="131" spans="1:1">
      <c r="A131" s="28"/>
    </row>
    <row r="132" spans="1:1">
      <c r="A132" s="28"/>
    </row>
    <row r="133" spans="1:1">
      <c r="A133" s="28"/>
    </row>
    <row r="134" spans="1:1">
      <c r="A134" s="28"/>
    </row>
    <row r="135" spans="1:1">
      <c r="A135" s="28"/>
    </row>
    <row r="136" spans="1:1">
      <c r="A136" s="28"/>
    </row>
    <row r="137" spans="1:1">
      <c r="A137" s="28"/>
    </row>
    <row r="138" spans="1:1">
      <c r="A138" s="28"/>
    </row>
    <row r="139" spans="1:1">
      <c r="A139" s="28"/>
    </row>
    <row r="140" spans="1:1">
      <c r="A140" s="28"/>
    </row>
    <row r="141" spans="1:1">
      <c r="A141" s="28"/>
    </row>
    <row r="142" spans="1:1">
      <c r="A142" s="28"/>
    </row>
    <row r="143" spans="1:1">
      <c r="A143" s="28"/>
    </row>
    <row r="144" spans="1:1">
      <c r="A144" s="28"/>
    </row>
    <row r="145" spans="1:1">
      <c r="A145" s="28"/>
    </row>
    <row r="146" spans="1:1">
      <c r="A146" s="28"/>
    </row>
    <row r="147" spans="1:1">
      <c r="A147" s="28"/>
    </row>
    <row r="148" spans="1:1">
      <c r="A148" s="28"/>
    </row>
    <row r="149" spans="1:1">
      <c r="A149" s="28"/>
    </row>
    <row r="150" spans="1:1">
      <c r="A150" s="28"/>
    </row>
    <row r="151" spans="1:1">
      <c r="A151" s="28"/>
    </row>
    <row r="152" spans="1:1">
      <c r="A152" s="28"/>
    </row>
    <row r="153" spans="1:1">
      <c r="A153" s="28"/>
    </row>
    <row r="154" spans="1:1">
      <c r="A154" s="28"/>
    </row>
    <row r="155" spans="1:1">
      <c r="A155" s="28"/>
    </row>
    <row r="156" spans="1:1">
      <c r="A156" s="28"/>
    </row>
    <row r="157" spans="1:1">
      <c r="A157" s="28"/>
    </row>
    <row r="158" spans="1:1">
      <c r="A158" s="28"/>
    </row>
    <row r="159" spans="1:1">
      <c r="A159" s="28"/>
    </row>
    <row r="160" spans="1:1">
      <c r="A160" s="28"/>
    </row>
    <row r="161" spans="1:1">
      <c r="A161" s="28"/>
    </row>
    <row r="162" spans="1:1">
      <c r="A162" s="28"/>
    </row>
    <row r="163" spans="1:1">
      <c r="A163" s="28"/>
    </row>
    <row r="164" spans="1:1">
      <c r="A164" s="28"/>
    </row>
    <row r="165" spans="1:1">
      <c r="A165" s="28"/>
    </row>
    <row r="166" spans="1:1">
      <c r="A166" s="28"/>
    </row>
    <row r="167" spans="1:1">
      <c r="A167" s="28"/>
    </row>
    <row r="168" spans="1:1">
      <c r="A168" s="28"/>
    </row>
    <row r="169" spans="1:1">
      <c r="A169" s="28"/>
    </row>
    <row r="170" spans="1:1">
      <c r="A170" s="28"/>
    </row>
    <row r="171" spans="1:1">
      <c r="A171" s="28"/>
    </row>
    <row r="172" spans="1:1">
      <c r="A172" s="28"/>
    </row>
    <row r="173" spans="1:1">
      <c r="A173" s="28"/>
    </row>
    <row r="174" spans="1:1">
      <c r="A174" s="28"/>
    </row>
    <row r="175" spans="1:1">
      <c r="A175" s="28"/>
    </row>
    <row r="176" spans="1:1">
      <c r="A176" s="28"/>
    </row>
    <row r="177" spans="1:1">
      <c r="A177" s="28"/>
    </row>
    <row r="178" spans="1:1">
      <c r="A178" s="28"/>
    </row>
    <row r="179" spans="1:1">
      <c r="A179" s="28"/>
    </row>
    <row r="180" spans="1:1">
      <c r="A180" s="28"/>
    </row>
    <row r="181" spans="1:1">
      <c r="A181" s="28"/>
    </row>
    <row r="182" spans="1:1">
      <c r="A182" s="28"/>
    </row>
    <row r="183" spans="1:1">
      <c r="A183" s="28"/>
    </row>
    <row r="184" spans="1:1">
      <c r="A184" s="28"/>
    </row>
  </sheetData>
  <mergeCells count="10">
    <mergeCell ref="A4:A5"/>
    <mergeCell ref="A2:H2"/>
    <mergeCell ref="B4:B5"/>
    <mergeCell ref="A3:H3"/>
    <mergeCell ref="C18:D18"/>
    <mergeCell ref="F18:H18"/>
    <mergeCell ref="C4:D4"/>
    <mergeCell ref="E4:H4"/>
    <mergeCell ref="C17:D17"/>
    <mergeCell ref="F17:H17"/>
  </mergeCells>
  <phoneticPr fontId="0" type="noConversion"/>
  <pageMargins left="0.25" right="0.25" top="0.75" bottom="0.75" header="0.3" footer="0.3"/>
  <pageSetup paperSize="9" scale="60" firstPageNumber="9" orientation="landscape" useFirstPageNumber="1" r:id="rId1"/>
  <headerFooter alignWithMargins="0"/>
  <ignoredErrors>
    <ignoredError sqref="B8" numberStoredAsText="1"/>
    <ignoredError sqref="H7:H13" evalError="1"/>
  </ignoredErrors>
</worksheet>
</file>

<file path=xl/worksheets/sheet6.xml><?xml version="1.0" encoding="utf-8"?>
<worksheet xmlns="http://schemas.openxmlformats.org/spreadsheetml/2006/main" xmlns:r="http://schemas.openxmlformats.org/officeDocument/2006/relationships">
  <sheetPr>
    <tabColor indexed="43"/>
  </sheetPr>
  <dimension ref="A1:K29"/>
  <sheetViews>
    <sheetView view="pageBreakPreview" zoomScale="65" zoomScaleNormal="75" zoomScaleSheetLayoutView="65" workbookViewId="0">
      <pane xSplit="1" ySplit="6" topLeftCell="B7" activePane="bottomRight" state="frozen"/>
      <selection pane="topRight" activeCell="B1" sqref="B1"/>
      <selection pane="bottomLeft" activeCell="A6" sqref="A6"/>
      <selection pane="bottomRight" activeCell="E24" sqref="E24"/>
    </sheetView>
  </sheetViews>
  <sheetFormatPr defaultRowHeight="12.75"/>
  <cols>
    <col min="1" max="1" width="95" style="18" customWidth="1"/>
    <col min="2" max="2" width="19.42578125" style="18" customWidth="1"/>
    <col min="3" max="7" width="26" style="18" customWidth="1"/>
    <col min="8" max="8" width="81.5703125" style="18" customWidth="1"/>
    <col min="9" max="9" width="9.5703125" style="18" customWidth="1"/>
    <col min="10" max="10" width="9.140625" style="18" customWidth="1"/>
    <col min="11" max="11" width="27.140625" style="18" customWidth="1"/>
    <col min="12" max="16384" width="9.140625" style="18"/>
  </cols>
  <sheetData>
    <row r="1" spans="1:8" ht="24.75" customHeight="1">
      <c r="H1" s="19" t="s">
        <v>401</v>
      </c>
    </row>
    <row r="2" spans="1:8" ht="19.5" customHeight="1">
      <c r="A2" s="326" t="s">
        <v>141</v>
      </c>
      <c r="B2" s="326"/>
      <c r="C2" s="326"/>
      <c r="D2" s="326"/>
      <c r="E2" s="326"/>
      <c r="F2" s="326"/>
      <c r="G2" s="326"/>
      <c r="H2" s="326"/>
    </row>
    <row r="3" spans="1:8" ht="16.5" customHeight="1"/>
    <row r="4" spans="1:8" ht="49.5" customHeight="1">
      <c r="A4" s="327" t="s">
        <v>172</v>
      </c>
      <c r="B4" s="327" t="s">
        <v>0</v>
      </c>
      <c r="C4" s="327" t="s">
        <v>86</v>
      </c>
      <c r="D4" s="289" t="s">
        <v>415</v>
      </c>
      <c r="E4" s="289"/>
      <c r="F4" s="289" t="s">
        <v>410</v>
      </c>
      <c r="G4" s="289"/>
      <c r="H4" s="327" t="s">
        <v>190</v>
      </c>
    </row>
    <row r="5" spans="1:8" ht="63" customHeight="1">
      <c r="A5" s="328"/>
      <c r="B5" s="328"/>
      <c r="C5" s="328"/>
      <c r="D5" s="7" t="s">
        <v>416</v>
      </c>
      <c r="E5" s="7" t="s">
        <v>417</v>
      </c>
      <c r="F5" s="7" t="s">
        <v>154</v>
      </c>
      <c r="G5" s="7" t="s">
        <v>155</v>
      </c>
      <c r="H5" s="328"/>
    </row>
    <row r="6" spans="1:8" s="36" customFormat="1" ht="29.25" customHeight="1">
      <c r="A6" s="146">
        <v>1</v>
      </c>
      <c r="B6" s="146">
        <v>2</v>
      </c>
      <c r="C6" s="146">
        <v>3</v>
      </c>
      <c r="D6" s="146">
        <v>4</v>
      </c>
      <c r="E6" s="146">
        <v>5</v>
      </c>
      <c r="F6" s="146">
        <v>6</v>
      </c>
      <c r="G6" s="146">
        <v>7</v>
      </c>
      <c r="H6" s="146">
        <v>8</v>
      </c>
    </row>
    <row r="7" spans="1:8" s="36" customFormat="1" ht="24.95" customHeight="1">
      <c r="A7" s="147" t="s">
        <v>126</v>
      </c>
      <c r="B7" s="147"/>
      <c r="C7" s="146"/>
      <c r="D7" s="146"/>
      <c r="E7" s="146"/>
      <c r="F7" s="146"/>
      <c r="G7" s="146"/>
      <c r="H7" s="146"/>
    </row>
    <row r="8" spans="1:8" ht="56.25">
      <c r="A8" s="101" t="s">
        <v>366</v>
      </c>
      <c r="B8" s="106">
        <v>5000</v>
      </c>
      <c r="C8" s="148" t="s">
        <v>198</v>
      </c>
      <c r="D8" s="149">
        <f>('Осн. фін. пок.'!C27/'Осн. фін. пок.'!C25)*100</f>
        <v>-0.46296296296296291</v>
      </c>
      <c r="E8" s="149">
        <f>('Осн. фін. пок.'!D27/'Осн. фін. пок.'!D25)*100</f>
        <v>7.8142196786264577</v>
      </c>
      <c r="F8" s="149">
        <f>('Осн. фін. пок.'!E27/'Осн. фін. пок.'!E25)*100</f>
        <v>12.018977332630469</v>
      </c>
      <c r="G8" s="149">
        <f>('Осн. фін. пок.'!F27/'Осн. фін. пок.'!F25)*100</f>
        <v>7.8142196786264577</v>
      </c>
      <c r="H8" s="150"/>
    </row>
    <row r="9" spans="1:8" ht="56.25">
      <c r="A9" s="101" t="s">
        <v>367</v>
      </c>
      <c r="B9" s="106">
        <v>5010</v>
      </c>
      <c r="C9" s="148" t="s">
        <v>198</v>
      </c>
      <c r="D9" s="149">
        <f>('Осн. фін. пок.'!C42/'Осн. фін. пок.'!C25)*100</f>
        <v>17.780671296296298</v>
      </c>
      <c r="E9" s="149">
        <f>('Осн. фін. пок.'!D42/'Осн. фін. пок.'!D25)*100</f>
        <v>7.429011666299802</v>
      </c>
      <c r="F9" s="149">
        <f>('Осн. фін. пок.'!E42/'Осн. фін. пок.'!E25)*100</f>
        <v>12.878228782287824</v>
      </c>
      <c r="G9" s="149">
        <f>('Осн. фін. пок.'!F42/'Осн. фін. пок.'!F25)*100</f>
        <v>7.429011666299802</v>
      </c>
      <c r="H9" s="150"/>
    </row>
    <row r="10" spans="1:8" ht="42.75" customHeight="1">
      <c r="A10" s="151" t="s">
        <v>368</v>
      </c>
      <c r="B10" s="106">
        <v>5020</v>
      </c>
      <c r="C10" s="148" t="s">
        <v>198</v>
      </c>
      <c r="D10" s="149">
        <f>('Осн. фін. пок.'!C57/'Осн. фін. пок.'!C133)*100</f>
        <v>3.1181906980238936</v>
      </c>
      <c r="E10" s="149">
        <f>('Осн. фін. пок.'!D57/'Осн. фін. пок.'!D133)*100</f>
        <v>0.41688774350034108</v>
      </c>
      <c r="F10" s="149">
        <f>('Осн. фін. пок.'!E57/'Осн. фін. пок.'!E133)*100</f>
        <v>0.46361337454341112</v>
      </c>
      <c r="G10" s="149">
        <f>('Осн. фін. пок.'!F57/'Осн. фін. пок.'!D133)*100</f>
        <v>0.41688774350034108</v>
      </c>
      <c r="H10" s="150" t="s">
        <v>199</v>
      </c>
    </row>
    <row r="11" spans="1:8" ht="42.75" customHeight="1">
      <c r="A11" s="151" t="s">
        <v>475</v>
      </c>
      <c r="B11" s="106">
        <v>5030</v>
      </c>
      <c r="C11" s="148" t="s">
        <v>198</v>
      </c>
      <c r="D11" s="149">
        <f>('Осн. фін. пок.'!C57/'Осн. фін. пок.'!C134)*100</f>
        <v>3.3611403579816956</v>
      </c>
      <c r="E11" s="149">
        <f>('Осн. фін. пок.'!D57/'Осн. фін. пок.'!D134)*100</f>
        <v>0.42665425490652392</v>
      </c>
      <c r="F11" s="149">
        <f>('Осн. фін. пок.'!E57/'Осн. фін. пок.'!E134)*100</f>
        <v>0.47550432276657062</v>
      </c>
      <c r="G11" s="149">
        <f>('Осн. фін. пок.'!F57/'Осн. фін. пок.'!D134)*100</f>
        <v>0.42665425490652392</v>
      </c>
      <c r="H11" s="150"/>
    </row>
    <row r="12" spans="1:8" ht="56.25">
      <c r="A12" s="151" t="s">
        <v>369</v>
      </c>
      <c r="B12" s="106">
        <v>5040</v>
      </c>
      <c r="C12" s="148" t="s">
        <v>198</v>
      </c>
      <c r="D12" s="149">
        <f>('Осн. фін. пок.'!C57/'Осн. фін. пок.'!C25)*100</f>
        <v>3.0020254629629628</v>
      </c>
      <c r="E12" s="149">
        <f>('Осн. фін. пок.'!D57/'Осн. фін. пок.'!D25)*100</f>
        <v>0.30266343825665859</v>
      </c>
      <c r="F12" s="149">
        <f>('Осн. фін. пок.'!E57/'Осн. фін. пок.'!E25)*100</f>
        <v>0.3479177648919346</v>
      </c>
      <c r="G12" s="149">
        <f>('Осн. фін. пок.'!F57/'Осн. фін. пок.'!F25)*100</f>
        <v>0.30266343825665859</v>
      </c>
      <c r="H12" s="150" t="s">
        <v>200</v>
      </c>
    </row>
    <row r="13" spans="1:8" ht="24.95" customHeight="1">
      <c r="A13" s="147" t="s">
        <v>128</v>
      </c>
      <c r="B13" s="106"/>
      <c r="C13" s="152"/>
      <c r="D13" s="149"/>
      <c r="E13" s="149"/>
      <c r="F13" s="149"/>
      <c r="G13" s="149"/>
      <c r="H13" s="150"/>
    </row>
    <row r="14" spans="1:8" ht="56.25">
      <c r="A14" s="150" t="s">
        <v>418</v>
      </c>
      <c r="B14" s="106">
        <v>5100</v>
      </c>
      <c r="C14" s="148"/>
      <c r="D14" s="149">
        <f>('Осн. фін. пок.'!C135+'Осн. фін. пок.'!C136)/'Осн. фін. пок.'!C42</f>
        <v>0.39137510170870626</v>
      </c>
      <c r="E14" s="149">
        <f>('Осн. фін. пок.'!D135+'Осн. фін. пок.'!D136)/'Осн. фін. пок.'!D42</f>
        <v>0.22370370370370371</v>
      </c>
      <c r="F14" s="149">
        <f>('Осн. фін. пок.'!E135+'Осн. фін. пок.'!E136)/'Осн. фін. пок.'!E42</f>
        <v>0.14572247237003683</v>
      </c>
      <c r="G14" s="149">
        <f>('Осн. фін. пок.'!D135+'Осн. фін. пок.'!D136)/'Осн. фін. пок.'!F42</f>
        <v>0.22370370370370371</v>
      </c>
      <c r="H14" s="150"/>
    </row>
    <row r="15" spans="1:8" s="36" customFormat="1" ht="56.25">
      <c r="A15" s="150" t="s">
        <v>419</v>
      </c>
      <c r="B15" s="106">
        <v>5110</v>
      </c>
      <c r="C15" s="148" t="s">
        <v>123</v>
      </c>
      <c r="D15" s="149">
        <f>'Осн. фін. пок.'!C134/('Осн. фін. пок.'!C135+'Осн. фін. пок.'!C136)</f>
        <v>12.834719334719335</v>
      </c>
      <c r="E15" s="149">
        <f>'Осн. фін. пок.'!D134/('Осн. фін. пок.'!D135+'Осн. фін. пок.'!D136)</f>
        <v>42.685430463576161</v>
      </c>
      <c r="F15" s="149">
        <f>'Осн. фін. пок.'!E134/('Осн. фін. пок.'!E135+'Осн. фін. пок.'!E136)</f>
        <v>38.988764044943821</v>
      </c>
      <c r="G15" s="149">
        <f>'Осн. фін. пок.'!D134/('Осн. фін. пок.'!D135+'Осн. фін. пок.'!D136)</f>
        <v>42.685430463576161</v>
      </c>
      <c r="H15" s="150" t="s">
        <v>201</v>
      </c>
    </row>
    <row r="16" spans="1:8" s="36" customFormat="1" ht="56.25">
      <c r="A16" s="150" t="s">
        <v>420</v>
      </c>
      <c r="B16" s="106">
        <v>5120</v>
      </c>
      <c r="C16" s="148" t="s">
        <v>123</v>
      </c>
      <c r="D16" s="149">
        <f>'Осн. фін. пок.'!C131/'Осн. фін. пок.'!C136</f>
        <v>2.8814968814968815</v>
      </c>
      <c r="E16" s="149">
        <f>'Осн. фін. пок.'!D131/'Осн. фін. пок.'!D136</f>
        <v>8.7284768211920536</v>
      </c>
      <c r="F16" s="149">
        <f>'Осн. фін. пок.'!E131/'Осн. фін. пок.'!E136</f>
        <v>10.18</v>
      </c>
      <c r="G16" s="149">
        <f>'Осн. фін. пок.'!D131/'Осн. фін. пок.'!D136</f>
        <v>8.7284768211920536</v>
      </c>
      <c r="H16" s="150" t="s">
        <v>203</v>
      </c>
    </row>
    <row r="17" spans="1:11" ht="24.95" customHeight="1">
      <c r="A17" s="147" t="s">
        <v>127</v>
      </c>
      <c r="B17" s="106"/>
      <c r="C17" s="148"/>
      <c r="D17" s="149"/>
      <c r="E17" s="149"/>
      <c r="F17" s="149"/>
      <c r="G17" s="149"/>
      <c r="H17" s="150"/>
    </row>
    <row r="18" spans="1:11" ht="42.75" customHeight="1">
      <c r="A18" s="150" t="s">
        <v>354</v>
      </c>
      <c r="B18" s="106">
        <v>5200</v>
      </c>
      <c r="C18" s="148"/>
      <c r="D18" s="149">
        <f>'Осн. фін. пок.'!C108/'Осн. фін. пок.'!C69</f>
        <v>0.67162790697674424</v>
      </c>
      <c r="E18" s="149">
        <f>'Осн. фін. пок.'!D108/'Осн. фін. пок.'!D69</f>
        <v>0.69049271339347673</v>
      </c>
      <c r="F18" s="149">
        <f>'Осн. фін. пок.'!E108/'Осн. фін. пок.'!E69</f>
        <v>2</v>
      </c>
      <c r="G18" s="149">
        <f>'Осн. фін. пок.'!F108/'Осн. фін. пок.'!F69</f>
        <v>0.69049271339347673</v>
      </c>
      <c r="H18" s="150"/>
    </row>
    <row r="19" spans="1:11" ht="75">
      <c r="A19" s="150" t="s">
        <v>355</v>
      </c>
      <c r="B19" s="106">
        <v>5210</v>
      </c>
      <c r="C19" s="148"/>
      <c r="D19" s="149">
        <f>'Осн. фін. пок.'!C108/'Осн. фін. пок.'!C25</f>
        <v>0.10445601851851852</v>
      </c>
      <c r="E19" s="149">
        <f>'Осн. фін. пок.'!D108/'Осн. фін. пок.'!D25</f>
        <v>5.4754567466431876E-2</v>
      </c>
      <c r="F19" s="149">
        <f>'Осн. фін. пок.'!E108/'Осн. фін. пок.'!E25</f>
        <v>0.25303110173958882</v>
      </c>
      <c r="G19" s="149">
        <f>'Осн. фін. пок.'!F108/'Осн. фін. пок.'!F25</f>
        <v>5.4754567466431876E-2</v>
      </c>
      <c r="H19" s="150"/>
    </row>
    <row r="20" spans="1:11" ht="37.5">
      <c r="A20" s="150" t="s">
        <v>356</v>
      </c>
      <c r="B20" s="106">
        <v>5220</v>
      </c>
      <c r="C20" s="148" t="s">
        <v>300</v>
      </c>
      <c r="D20" s="149">
        <f>'Осн. фін. пок.'!C130/'Осн. фін. пок.'!C129</f>
        <v>0.46479911537043861</v>
      </c>
      <c r="E20" s="149">
        <f>'Осн. фін. пок.'!D130/'Осн. фін. пок.'!D129</f>
        <v>0.4816275167785235</v>
      </c>
      <c r="F20" s="149">
        <f>'Осн. фін. пок.'!E130/'Осн. фін. пок.'!E129</f>
        <v>0.44444444444444442</v>
      </c>
      <c r="G20" s="149">
        <f>'Осн. фін. пок.'!D130/'Осн. фін. пок.'!D129</f>
        <v>0.4816275167785235</v>
      </c>
      <c r="H20" s="150" t="s">
        <v>202</v>
      </c>
    </row>
    <row r="21" spans="1:11" ht="24.95" customHeight="1">
      <c r="A21" s="147" t="s">
        <v>194</v>
      </c>
      <c r="B21" s="106"/>
      <c r="C21" s="148"/>
      <c r="D21" s="149"/>
      <c r="E21" s="149"/>
      <c r="F21" s="149"/>
      <c r="G21" s="149"/>
      <c r="H21" s="150"/>
    </row>
    <row r="22" spans="1:11" ht="75">
      <c r="A22" s="151" t="s">
        <v>205</v>
      </c>
      <c r="B22" s="106">
        <v>5300</v>
      </c>
      <c r="C22" s="148"/>
      <c r="D22" s="149"/>
      <c r="E22" s="149"/>
      <c r="F22" s="149"/>
      <c r="G22" s="149"/>
      <c r="H22" s="153"/>
    </row>
    <row r="23" spans="1:11">
      <c r="A23" s="154"/>
      <c r="B23" s="154"/>
      <c r="C23" s="154"/>
      <c r="D23" s="154"/>
      <c r="E23" s="154"/>
      <c r="F23" s="154"/>
      <c r="G23" s="154"/>
      <c r="H23" s="154"/>
    </row>
    <row r="24" spans="1:11">
      <c r="A24" s="154"/>
      <c r="B24" s="154"/>
      <c r="C24" s="154"/>
      <c r="D24" s="154"/>
      <c r="E24" s="154"/>
      <c r="F24" s="154"/>
      <c r="G24" s="154"/>
      <c r="H24" s="154"/>
    </row>
    <row r="25" spans="1:11">
      <c r="A25" s="154"/>
      <c r="B25" s="154"/>
      <c r="C25" s="154"/>
      <c r="D25" s="154"/>
      <c r="E25" s="154"/>
      <c r="F25" s="154"/>
      <c r="G25" s="154"/>
      <c r="H25" s="154"/>
    </row>
    <row r="26" spans="1:11">
      <c r="A26" s="154"/>
      <c r="B26" s="154"/>
      <c r="C26" s="154"/>
      <c r="D26" s="154"/>
      <c r="E26" s="154"/>
      <c r="F26" s="154"/>
      <c r="G26" s="154"/>
      <c r="H26" s="154"/>
    </row>
    <row r="27" spans="1:11" ht="20.25">
      <c r="A27" s="154"/>
      <c r="B27" s="154"/>
      <c r="C27" s="154"/>
      <c r="D27" s="154"/>
      <c r="E27" s="154"/>
      <c r="F27" s="154"/>
      <c r="G27" s="154"/>
      <c r="H27" s="154"/>
      <c r="K27" s="47"/>
    </row>
    <row r="28" spans="1:11" s="3" customFormat="1" ht="27.75" customHeight="1">
      <c r="A28" s="253" t="s">
        <v>460</v>
      </c>
      <c r="B28" s="121"/>
      <c r="C28" s="321" t="s">
        <v>151</v>
      </c>
      <c r="D28" s="321"/>
      <c r="E28" s="122"/>
      <c r="F28" s="308" t="s">
        <v>456</v>
      </c>
      <c r="G28" s="308"/>
      <c r="H28" s="308"/>
    </row>
    <row r="29" spans="1:11" s="2" customFormat="1" ht="18.75">
      <c r="A29" s="231" t="s">
        <v>519</v>
      </c>
      <c r="B29" s="3"/>
      <c r="C29" s="300" t="s">
        <v>71</v>
      </c>
      <c r="D29" s="300"/>
      <c r="E29" s="3"/>
      <c r="F29" s="295" t="s">
        <v>87</v>
      </c>
      <c r="G29" s="295"/>
      <c r="H29" s="295"/>
    </row>
  </sheetData>
  <mergeCells count="11">
    <mergeCell ref="C28:D28"/>
    <mergeCell ref="F28:H28"/>
    <mergeCell ref="C29:D29"/>
    <mergeCell ref="F29:H29"/>
    <mergeCell ref="A2:H2"/>
    <mergeCell ref="A4:A5"/>
    <mergeCell ref="B4:B5"/>
    <mergeCell ref="C4:C5"/>
    <mergeCell ref="D4:E4"/>
    <mergeCell ref="F4:G4"/>
    <mergeCell ref="H4:H5"/>
  </mergeCells>
  <phoneticPr fontId="3" type="noConversion"/>
  <pageMargins left="0.78740157480314965" right="0.39370078740157483" top="0.78740157480314965" bottom="0.78740157480314965" header="0.51181102362204722" footer="0.31496062992125984"/>
  <pageSetup paperSize="9" scale="42" orientation="landscape" r:id="rId1"/>
  <headerFooter alignWithMargins="0"/>
  <ignoredErrors>
    <ignoredError sqref="D8:E8 D20:F20 D10:F10 D12:E12 D14:F14 D16:F16 F12:G12 D9:F9 G8:G9 F8 D19:E19 F18:F19 D18:E18 G18:G19" evalError="1"/>
  </ignoredErrors>
</worksheet>
</file>

<file path=xl/worksheets/sheet7.xml><?xml version="1.0" encoding="utf-8"?>
<worksheet xmlns="http://schemas.openxmlformats.org/spreadsheetml/2006/main" xmlns:r="http://schemas.openxmlformats.org/officeDocument/2006/relationships">
  <sheetPr>
    <tabColor indexed="43"/>
  </sheetPr>
  <dimension ref="A1:O76"/>
  <sheetViews>
    <sheetView view="pageBreakPreview" topLeftCell="A46" zoomScale="65" zoomScaleNormal="75" zoomScaleSheetLayoutView="65" workbookViewId="0">
      <selection activeCell="H45" sqref="H45:J45"/>
    </sheetView>
  </sheetViews>
  <sheetFormatPr defaultRowHeight="18.75"/>
  <cols>
    <col min="1" max="1" width="44.85546875" style="2" customWidth="1"/>
    <col min="2" max="2" width="13.5703125" style="12" customWidth="1"/>
    <col min="3" max="3" width="18.5703125" style="2" customWidth="1"/>
    <col min="4" max="4" width="16.140625" style="2" customWidth="1"/>
    <col min="5" max="5" width="15.42578125" style="2" customWidth="1"/>
    <col min="6" max="6" width="16.5703125" style="2" customWidth="1"/>
    <col min="7" max="7" width="15.28515625" style="2" customWidth="1"/>
    <col min="8" max="8" width="16.5703125" style="2" customWidth="1"/>
    <col min="9" max="9" width="16.140625" style="2" customWidth="1"/>
    <col min="10" max="10" width="16.42578125" style="2" customWidth="1"/>
    <col min="11" max="11" width="16.5703125" style="2" customWidth="1"/>
    <col min="12" max="12" width="16.85546875" style="2" customWidth="1"/>
    <col min="13" max="15" width="16.7109375" style="2" customWidth="1"/>
    <col min="16" max="16384" width="9.140625" style="2"/>
  </cols>
  <sheetData>
    <row r="1" spans="1:15" s="100" customFormat="1">
      <c r="B1" s="12"/>
      <c r="O1" s="19" t="s">
        <v>402</v>
      </c>
    </row>
    <row r="2" spans="1:15">
      <c r="A2" s="375" t="s">
        <v>101</v>
      </c>
      <c r="B2" s="375"/>
      <c r="C2" s="375"/>
      <c r="D2" s="375"/>
      <c r="E2" s="375"/>
      <c r="F2" s="375"/>
      <c r="G2" s="375"/>
      <c r="H2" s="375"/>
      <c r="I2" s="375"/>
      <c r="J2" s="375"/>
      <c r="K2" s="375"/>
      <c r="L2" s="375"/>
      <c r="M2" s="375"/>
      <c r="N2" s="375"/>
      <c r="O2" s="375"/>
    </row>
    <row r="3" spans="1:15">
      <c r="A3" s="375" t="s">
        <v>522</v>
      </c>
      <c r="B3" s="375"/>
      <c r="C3" s="375"/>
      <c r="D3" s="375"/>
      <c r="E3" s="375"/>
      <c r="F3" s="375"/>
      <c r="G3" s="375"/>
      <c r="H3" s="375"/>
      <c r="I3" s="375"/>
      <c r="J3" s="375"/>
      <c r="K3" s="375"/>
      <c r="L3" s="375"/>
      <c r="M3" s="375"/>
      <c r="N3" s="375"/>
      <c r="O3" s="375"/>
    </row>
    <row r="4" spans="1:15">
      <c r="A4" s="288" t="s">
        <v>461</v>
      </c>
      <c r="B4" s="288"/>
      <c r="C4" s="288"/>
      <c r="D4" s="288"/>
      <c r="E4" s="288"/>
      <c r="F4" s="288"/>
      <c r="G4" s="288"/>
      <c r="H4" s="288"/>
      <c r="I4" s="288"/>
      <c r="J4" s="288"/>
      <c r="K4" s="288"/>
      <c r="L4" s="288"/>
      <c r="M4" s="288"/>
      <c r="N4" s="288"/>
      <c r="O4" s="288"/>
    </row>
    <row r="5" spans="1:15">
      <c r="A5" s="377"/>
      <c r="B5" s="377"/>
      <c r="C5" s="377"/>
      <c r="D5" s="377"/>
      <c r="E5" s="377"/>
      <c r="F5" s="377"/>
      <c r="G5" s="377"/>
      <c r="H5" s="377"/>
      <c r="I5" s="377"/>
      <c r="J5" s="377"/>
      <c r="K5" s="377"/>
      <c r="L5" s="377"/>
      <c r="M5" s="377"/>
      <c r="N5" s="377"/>
      <c r="O5" s="377"/>
    </row>
    <row r="6" spans="1:15" ht="24.95" customHeight="1">
      <c r="A6" s="378" t="s">
        <v>252</v>
      </c>
      <c r="B6" s="378"/>
      <c r="C6" s="378"/>
      <c r="D6" s="378"/>
      <c r="E6" s="378"/>
      <c r="F6" s="378"/>
      <c r="G6" s="378"/>
      <c r="H6" s="378"/>
      <c r="I6" s="378"/>
      <c r="J6" s="378"/>
      <c r="K6" s="378"/>
      <c r="L6" s="378"/>
      <c r="M6" s="378"/>
      <c r="N6" s="378"/>
      <c r="O6" s="378"/>
    </row>
    <row r="7" spans="1:15" ht="9" customHeight="1">
      <c r="A7" s="5"/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</row>
    <row r="8" spans="1:15">
      <c r="A8" s="379" t="s">
        <v>191</v>
      </c>
      <c r="B8" s="379"/>
      <c r="C8" s="379"/>
      <c r="D8" s="379"/>
      <c r="E8" s="379"/>
      <c r="F8" s="379"/>
      <c r="G8" s="379"/>
      <c r="H8" s="379"/>
      <c r="I8" s="379"/>
      <c r="J8" s="379"/>
      <c r="K8" s="379"/>
      <c r="L8" s="379"/>
      <c r="M8" s="379"/>
      <c r="N8" s="379"/>
      <c r="O8" s="379"/>
    </row>
    <row r="9" spans="1:15" ht="12.75" customHeight="1">
      <c r="B9" s="2"/>
    </row>
    <row r="10" spans="1:15" s="3" customFormat="1" ht="57" customHeight="1">
      <c r="A10" s="289" t="s">
        <v>172</v>
      </c>
      <c r="B10" s="289"/>
      <c r="C10" s="382" t="s">
        <v>421</v>
      </c>
      <c r="D10" s="382"/>
      <c r="E10" s="381"/>
      <c r="F10" s="380" t="s">
        <v>422</v>
      </c>
      <c r="G10" s="382"/>
      <c r="H10" s="381"/>
      <c r="I10" s="289" t="s">
        <v>423</v>
      </c>
      <c r="J10" s="289"/>
      <c r="K10" s="289"/>
      <c r="L10" s="289" t="s">
        <v>424</v>
      </c>
      <c r="M10" s="289"/>
      <c r="N10" s="380" t="s">
        <v>425</v>
      </c>
      <c r="O10" s="381"/>
    </row>
    <row r="11" spans="1:15" s="3" customFormat="1" ht="17.25" customHeight="1">
      <c r="A11" s="289">
        <v>1</v>
      </c>
      <c r="B11" s="289"/>
      <c r="C11" s="382">
        <v>2</v>
      </c>
      <c r="D11" s="382"/>
      <c r="E11" s="381"/>
      <c r="F11" s="380">
        <v>3</v>
      </c>
      <c r="G11" s="382"/>
      <c r="H11" s="381"/>
      <c r="I11" s="289">
        <v>4</v>
      </c>
      <c r="J11" s="289"/>
      <c r="K11" s="289"/>
      <c r="L11" s="380">
        <v>5</v>
      </c>
      <c r="M11" s="381"/>
      <c r="N11" s="289">
        <v>6</v>
      </c>
      <c r="O11" s="289"/>
    </row>
    <row r="12" spans="1:15" s="3" customFormat="1" ht="95.25" customHeight="1">
      <c r="A12" s="313" t="s">
        <v>317</v>
      </c>
      <c r="B12" s="313"/>
      <c r="C12" s="354">
        <f>SUM(C13:C15)</f>
        <v>147</v>
      </c>
      <c r="D12" s="363"/>
      <c r="E12" s="355"/>
      <c r="F12" s="354">
        <f>SUM(F13:F15)</f>
        <v>168</v>
      </c>
      <c r="G12" s="363"/>
      <c r="H12" s="355"/>
      <c r="I12" s="354">
        <f>SUM(I13:I15)</f>
        <v>189</v>
      </c>
      <c r="J12" s="363"/>
      <c r="K12" s="355"/>
      <c r="L12" s="357">
        <f>I12-F12</f>
        <v>21</v>
      </c>
      <c r="M12" s="357"/>
      <c r="N12" s="360">
        <f>(I12/F12)*100</f>
        <v>112.5</v>
      </c>
      <c r="O12" s="361"/>
    </row>
    <row r="13" spans="1:15" s="3" customFormat="1">
      <c r="A13" s="349" t="s">
        <v>176</v>
      </c>
      <c r="B13" s="349"/>
      <c r="C13" s="352">
        <v>1</v>
      </c>
      <c r="D13" s="362"/>
      <c r="E13" s="353"/>
      <c r="F13" s="352">
        <v>1</v>
      </c>
      <c r="G13" s="362"/>
      <c r="H13" s="353"/>
      <c r="I13" s="352">
        <v>1</v>
      </c>
      <c r="J13" s="362"/>
      <c r="K13" s="353"/>
      <c r="L13" s="356">
        <f t="shared" ref="L13:L27" si="0">I13-F13</f>
        <v>0</v>
      </c>
      <c r="M13" s="356"/>
      <c r="N13" s="358">
        <f t="shared" ref="N13:N27" si="1">(I13/F13)*100</f>
        <v>100</v>
      </c>
      <c r="O13" s="359"/>
    </row>
    <row r="14" spans="1:15" s="3" customFormat="1">
      <c r="A14" s="349" t="s">
        <v>175</v>
      </c>
      <c r="B14" s="349"/>
      <c r="C14" s="352">
        <v>16</v>
      </c>
      <c r="D14" s="362"/>
      <c r="E14" s="353"/>
      <c r="F14" s="352">
        <v>13</v>
      </c>
      <c r="G14" s="362"/>
      <c r="H14" s="353"/>
      <c r="I14" s="352">
        <v>13</v>
      </c>
      <c r="J14" s="362"/>
      <c r="K14" s="353"/>
      <c r="L14" s="356">
        <f t="shared" si="0"/>
        <v>0</v>
      </c>
      <c r="M14" s="356"/>
      <c r="N14" s="358">
        <f t="shared" si="1"/>
        <v>100</v>
      </c>
      <c r="O14" s="359"/>
    </row>
    <row r="15" spans="1:15" s="3" customFormat="1">
      <c r="A15" s="349" t="s">
        <v>177</v>
      </c>
      <c r="B15" s="349"/>
      <c r="C15" s="352">
        <v>130</v>
      </c>
      <c r="D15" s="362"/>
      <c r="E15" s="353"/>
      <c r="F15" s="352">
        <v>154</v>
      </c>
      <c r="G15" s="362"/>
      <c r="H15" s="353"/>
      <c r="I15" s="352">
        <v>175</v>
      </c>
      <c r="J15" s="362"/>
      <c r="K15" s="353"/>
      <c r="L15" s="356">
        <f t="shared" si="0"/>
        <v>21</v>
      </c>
      <c r="M15" s="356"/>
      <c r="N15" s="358">
        <f t="shared" si="1"/>
        <v>113.63636363636364</v>
      </c>
      <c r="O15" s="359"/>
    </row>
    <row r="16" spans="1:15" s="3" customFormat="1" ht="37.5" customHeight="1">
      <c r="A16" s="313" t="s">
        <v>357</v>
      </c>
      <c r="B16" s="313"/>
      <c r="C16" s="354">
        <f>SUM(C17:C19)</f>
        <v>8066</v>
      </c>
      <c r="D16" s="363"/>
      <c r="E16" s="355"/>
      <c r="F16" s="354">
        <f>SUM(F17:F19)</f>
        <v>8540</v>
      </c>
      <c r="G16" s="363"/>
      <c r="H16" s="355"/>
      <c r="I16" s="354">
        <f>SUM(I17:I19)</f>
        <v>11899</v>
      </c>
      <c r="J16" s="363"/>
      <c r="K16" s="355"/>
      <c r="L16" s="357">
        <f t="shared" si="0"/>
        <v>3359</v>
      </c>
      <c r="M16" s="357"/>
      <c r="N16" s="360">
        <f t="shared" si="1"/>
        <v>139.33255269320844</v>
      </c>
      <c r="O16" s="361"/>
    </row>
    <row r="17" spans="1:15" s="3" customFormat="1">
      <c r="A17" s="349" t="s">
        <v>176</v>
      </c>
      <c r="B17" s="349"/>
      <c r="C17" s="352">
        <v>228</v>
      </c>
      <c r="D17" s="362"/>
      <c r="E17" s="353"/>
      <c r="F17" s="352">
        <v>185</v>
      </c>
      <c r="G17" s="362"/>
      <c r="H17" s="353"/>
      <c r="I17" s="352">
        <v>204</v>
      </c>
      <c r="J17" s="362"/>
      <c r="K17" s="353"/>
      <c r="L17" s="356">
        <f t="shared" si="0"/>
        <v>19</v>
      </c>
      <c r="M17" s="356"/>
      <c r="N17" s="358">
        <f t="shared" si="1"/>
        <v>110.27027027027027</v>
      </c>
      <c r="O17" s="359"/>
    </row>
    <row r="18" spans="1:15" s="3" customFormat="1">
      <c r="A18" s="349" t="s">
        <v>175</v>
      </c>
      <c r="B18" s="349"/>
      <c r="C18" s="352">
        <v>1341</v>
      </c>
      <c r="D18" s="362"/>
      <c r="E18" s="353"/>
      <c r="F18" s="352">
        <v>978</v>
      </c>
      <c r="G18" s="362"/>
      <c r="H18" s="353"/>
      <c r="I18" s="352">
        <v>981</v>
      </c>
      <c r="J18" s="362"/>
      <c r="K18" s="353"/>
      <c r="L18" s="356">
        <f t="shared" si="0"/>
        <v>3</v>
      </c>
      <c r="M18" s="356"/>
      <c r="N18" s="358">
        <f t="shared" si="1"/>
        <v>100.30674846625767</v>
      </c>
      <c r="O18" s="359"/>
    </row>
    <row r="19" spans="1:15" s="3" customFormat="1">
      <c r="A19" s="349" t="s">
        <v>177</v>
      </c>
      <c r="B19" s="349"/>
      <c r="C19" s="352">
        <v>6497</v>
      </c>
      <c r="D19" s="362"/>
      <c r="E19" s="353"/>
      <c r="F19" s="352">
        <v>7377</v>
      </c>
      <c r="G19" s="362"/>
      <c r="H19" s="353"/>
      <c r="I19" s="352">
        <v>10714</v>
      </c>
      <c r="J19" s="362"/>
      <c r="K19" s="353"/>
      <c r="L19" s="356">
        <f t="shared" si="0"/>
        <v>3337</v>
      </c>
      <c r="M19" s="356"/>
      <c r="N19" s="358">
        <f t="shared" si="1"/>
        <v>145.23519045682528</v>
      </c>
      <c r="O19" s="359"/>
    </row>
    <row r="20" spans="1:15" s="3" customFormat="1" ht="36" customHeight="1">
      <c r="A20" s="313" t="s">
        <v>358</v>
      </c>
      <c r="B20" s="313"/>
      <c r="C20" s="354">
        <f>'Осн. фін. пок.'!C67</f>
        <v>8066</v>
      </c>
      <c r="D20" s="363"/>
      <c r="E20" s="355"/>
      <c r="F20" s="354">
        <f>'Осн. фін. пок.'!E67</f>
        <v>8540</v>
      </c>
      <c r="G20" s="363"/>
      <c r="H20" s="355"/>
      <c r="I20" s="354">
        <f>'Осн. фін. пок.'!F67</f>
        <v>11899</v>
      </c>
      <c r="J20" s="363"/>
      <c r="K20" s="355"/>
      <c r="L20" s="357">
        <f t="shared" si="0"/>
        <v>3359</v>
      </c>
      <c r="M20" s="357"/>
      <c r="N20" s="360">
        <f t="shared" si="1"/>
        <v>139.33255269320844</v>
      </c>
      <c r="O20" s="361"/>
    </row>
    <row r="21" spans="1:15" s="3" customFormat="1">
      <c r="A21" s="349" t="s">
        <v>176</v>
      </c>
      <c r="B21" s="349"/>
      <c r="C21" s="352">
        <v>228</v>
      </c>
      <c r="D21" s="362"/>
      <c r="E21" s="353"/>
      <c r="F21" s="352">
        <v>185</v>
      </c>
      <c r="G21" s="362"/>
      <c r="H21" s="353"/>
      <c r="I21" s="352">
        <v>198</v>
      </c>
      <c r="J21" s="362"/>
      <c r="K21" s="353"/>
      <c r="L21" s="356">
        <f t="shared" si="0"/>
        <v>13</v>
      </c>
      <c r="M21" s="356"/>
      <c r="N21" s="358">
        <f t="shared" si="1"/>
        <v>107.02702702702702</v>
      </c>
      <c r="O21" s="359"/>
    </row>
    <row r="22" spans="1:15" s="3" customFormat="1">
      <c r="A22" s="349" t="s">
        <v>175</v>
      </c>
      <c r="B22" s="349"/>
      <c r="C22" s="352">
        <v>1341</v>
      </c>
      <c r="D22" s="362"/>
      <c r="E22" s="353"/>
      <c r="F22" s="352">
        <v>978</v>
      </c>
      <c r="G22" s="362"/>
      <c r="H22" s="353"/>
      <c r="I22" s="352">
        <v>987</v>
      </c>
      <c r="J22" s="362"/>
      <c r="K22" s="353"/>
      <c r="L22" s="356">
        <f t="shared" si="0"/>
        <v>9</v>
      </c>
      <c r="M22" s="356"/>
      <c r="N22" s="358">
        <f t="shared" si="1"/>
        <v>100.92024539877301</v>
      </c>
      <c r="O22" s="359"/>
    </row>
    <row r="23" spans="1:15" s="3" customFormat="1">
      <c r="A23" s="349" t="s">
        <v>177</v>
      </c>
      <c r="B23" s="349"/>
      <c r="C23" s="352">
        <v>6497</v>
      </c>
      <c r="D23" s="362"/>
      <c r="E23" s="353"/>
      <c r="F23" s="352">
        <v>7377</v>
      </c>
      <c r="G23" s="362"/>
      <c r="H23" s="353"/>
      <c r="I23" s="352">
        <v>10714</v>
      </c>
      <c r="J23" s="362"/>
      <c r="K23" s="353"/>
      <c r="L23" s="356">
        <f t="shared" si="0"/>
        <v>3337</v>
      </c>
      <c r="M23" s="356"/>
      <c r="N23" s="358">
        <f t="shared" si="1"/>
        <v>145.23519045682528</v>
      </c>
      <c r="O23" s="359"/>
    </row>
    <row r="24" spans="1:15" s="3" customFormat="1" ht="56.25" customHeight="1">
      <c r="A24" s="313" t="s">
        <v>359</v>
      </c>
      <c r="B24" s="313"/>
      <c r="C24" s="364">
        <f>(C20/C12)/12*1000</f>
        <v>4572.5623582766448</v>
      </c>
      <c r="D24" s="365"/>
      <c r="E24" s="366"/>
      <c r="F24" s="364">
        <f>(F20/F12)/12*1000</f>
        <v>4236.1111111111113</v>
      </c>
      <c r="G24" s="365"/>
      <c r="H24" s="366"/>
      <c r="I24" s="354">
        <f>(I20/I12)/12*1000</f>
        <v>5246.4726631393296</v>
      </c>
      <c r="J24" s="363"/>
      <c r="K24" s="355"/>
      <c r="L24" s="357">
        <f t="shared" si="0"/>
        <v>1010.3615520282183</v>
      </c>
      <c r="M24" s="357"/>
      <c r="N24" s="360">
        <f t="shared" si="1"/>
        <v>123.85115794951859</v>
      </c>
      <c r="O24" s="361"/>
    </row>
    <row r="25" spans="1:15" s="3" customFormat="1">
      <c r="A25" s="349" t="s">
        <v>176</v>
      </c>
      <c r="B25" s="349"/>
      <c r="C25" s="330">
        <f>(C21/C13)/12*1000</f>
        <v>19000</v>
      </c>
      <c r="D25" s="331"/>
      <c r="E25" s="332"/>
      <c r="F25" s="330">
        <f>(F21/F13)/12*1000</f>
        <v>15416.666666666666</v>
      </c>
      <c r="G25" s="331"/>
      <c r="H25" s="332"/>
      <c r="I25" s="352">
        <f>(I21/I13)/12*1000</f>
        <v>16500</v>
      </c>
      <c r="J25" s="362"/>
      <c r="K25" s="353"/>
      <c r="L25" s="356">
        <f t="shared" si="0"/>
        <v>1083.3333333333339</v>
      </c>
      <c r="M25" s="356"/>
      <c r="N25" s="358">
        <f t="shared" si="1"/>
        <v>107.02702702702702</v>
      </c>
      <c r="O25" s="359"/>
    </row>
    <row r="26" spans="1:15" s="3" customFormat="1">
      <c r="A26" s="349" t="s">
        <v>175</v>
      </c>
      <c r="B26" s="349"/>
      <c r="C26" s="330">
        <f>(C22/C14)/12*1000</f>
        <v>6984.375</v>
      </c>
      <c r="D26" s="331"/>
      <c r="E26" s="332"/>
      <c r="F26" s="330">
        <f>(F22/F14)/12*1000</f>
        <v>6269.2307692307695</v>
      </c>
      <c r="G26" s="331"/>
      <c r="H26" s="332"/>
      <c r="I26" s="352">
        <f t="shared" ref="I26:I27" si="2">(I22/I14)/12*1000</f>
        <v>6326.9230769230762</v>
      </c>
      <c r="J26" s="362"/>
      <c r="K26" s="353"/>
      <c r="L26" s="356">
        <f t="shared" si="0"/>
        <v>57.692307692306713</v>
      </c>
      <c r="M26" s="356"/>
      <c r="N26" s="358">
        <f t="shared" si="1"/>
        <v>100.92024539877301</v>
      </c>
      <c r="O26" s="359"/>
    </row>
    <row r="27" spans="1:15" s="3" customFormat="1">
      <c r="A27" s="349" t="s">
        <v>177</v>
      </c>
      <c r="B27" s="349"/>
      <c r="C27" s="330">
        <f>(C23/C15)/12*1000</f>
        <v>4164.7435897435898</v>
      </c>
      <c r="D27" s="331"/>
      <c r="E27" s="332"/>
      <c r="F27" s="330">
        <f>(F23/F15)/12*1000</f>
        <v>3991.8831168831166</v>
      </c>
      <c r="G27" s="331"/>
      <c r="H27" s="332"/>
      <c r="I27" s="352">
        <f t="shared" si="2"/>
        <v>5101.9047619047615</v>
      </c>
      <c r="J27" s="362"/>
      <c r="K27" s="353"/>
      <c r="L27" s="356">
        <f t="shared" si="0"/>
        <v>1110.0216450216449</v>
      </c>
      <c r="M27" s="356"/>
      <c r="N27" s="358">
        <f t="shared" si="1"/>
        <v>127.80696760200622</v>
      </c>
      <c r="O27" s="359"/>
    </row>
    <row r="28" spans="1:15" s="3" customFormat="1" ht="13.5" customHeight="1">
      <c r="A28" s="119"/>
      <c r="B28" s="119"/>
      <c r="C28" s="119"/>
      <c r="D28" s="155"/>
      <c r="E28" s="155"/>
      <c r="F28" s="155"/>
      <c r="G28" s="155"/>
      <c r="H28" s="155"/>
      <c r="I28" s="155"/>
      <c r="J28" s="155"/>
      <c r="K28" s="155"/>
      <c r="L28" s="155"/>
      <c r="M28" s="155"/>
      <c r="N28" s="156"/>
      <c r="O28" s="156"/>
    </row>
    <row r="29" spans="1:15">
      <c r="A29" s="384" t="s">
        <v>360</v>
      </c>
      <c r="B29" s="384"/>
      <c r="C29" s="384"/>
      <c r="D29" s="384"/>
      <c r="E29" s="384"/>
      <c r="F29" s="384"/>
      <c r="G29" s="384"/>
      <c r="H29" s="384"/>
      <c r="I29" s="384"/>
      <c r="J29" s="384"/>
      <c r="K29" s="384"/>
      <c r="L29" s="384"/>
      <c r="M29" s="384"/>
      <c r="N29" s="384"/>
      <c r="O29" s="384"/>
    </row>
    <row r="30" spans="1:15" ht="11.25" customHeight="1">
      <c r="A30" s="157"/>
      <c r="B30" s="157"/>
      <c r="C30" s="157"/>
      <c r="D30" s="157"/>
      <c r="E30" s="157"/>
      <c r="F30" s="157"/>
      <c r="G30" s="157"/>
      <c r="H30" s="157"/>
      <c r="I30" s="157"/>
      <c r="J30" s="124"/>
      <c r="K30" s="124"/>
      <c r="L30" s="124"/>
      <c r="M30" s="124"/>
      <c r="N30" s="124"/>
      <c r="O30" s="124"/>
    </row>
    <row r="31" spans="1:15">
      <c r="A31" s="367" t="s">
        <v>379</v>
      </c>
      <c r="B31" s="367"/>
      <c r="C31" s="367"/>
      <c r="D31" s="367"/>
      <c r="E31" s="367"/>
      <c r="F31" s="367"/>
      <c r="G31" s="367"/>
      <c r="H31" s="367"/>
      <c r="I31" s="367"/>
      <c r="J31" s="367"/>
      <c r="K31" s="124"/>
      <c r="L31" s="124"/>
      <c r="M31" s="124"/>
      <c r="N31" s="124"/>
      <c r="O31" s="124"/>
    </row>
    <row r="32" spans="1:15">
      <c r="A32" s="158"/>
      <c r="B32" s="159"/>
      <c r="C32" s="124"/>
      <c r="D32" s="124"/>
      <c r="E32" s="124"/>
      <c r="F32" s="124"/>
      <c r="G32" s="124"/>
      <c r="H32" s="124"/>
      <c r="I32" s="124"/>
      <c r="J32" s="124"/>
      <c r="K32" s="124"/>
      <c r="L32" s="124"/>
      <c r="M32" s="124"/>
      <c r="N32" s="124"/>
      <c r="O32" s="124"/>
    </row>
    <row r="33" spans="1:15" ht="35.25" customHeight="1">
      <c r="A33" s="333" t="s">
        <v>512</v>
      </c>
      <c r="B33" s="334"/>
      <c r="C33" s="335"/>
      <c r="D33" s="350" t="s">
        <v>426</v>
      </c>
      <c r="E33" s="350"/>
      <c r="F33" s="350"/>
      <c r="G33" s="350" t="s">
        <v>427</v>
      </c>
      <c r="H33" s="350"/>
      <c r="I33" s="350"/>
      <c r="J33" s="350" t="s">
        <v>173</v>
      </c>
      <c r="K33" s="350"/>
      <c r="L33" s="350"/>
      <c r="M33" s="342" t="s">
        <v>174</v>
      </c>
      <c r="N33" s="343"/>
      <c r="O33" s="344"/>
    </row>
    <row r="34" spans="1:15" ht="150.75" customHeight="1">
      <c r="A34" s="336"/>
      <c r="B34" s="337"/>
      <c r="C34" s="338"/>
      <c r="D34" s="106" t="s">
        <v>361</v>
      </c>
      <c r="E34" s="106" t="s">
        <v>189</v>
      </c>
      <c r="F34" s="106" t="s">
        <v>362</v>
      </c>
      <c r="G34" s="106" t="s">
        <v>361</v>
      </c>
      <c r="H34" s="106" t="s">
        <v>189</v>
      </c>
      <c r="I34" s="106" t="s">
        <v>362</v>
      </c>
      <c r="J34" s="106" t="s">
        <v>361</v>
      </c>
      <c r="K34" s="106" t="s">
        <v>189</v>
      </c>
      <c r="L34" s="106" t="s">
        <v>362</v>
      </c>
      <c r="M34" s="160" t="s">
        <v>152</v>
      </c>
      <c r="N34" s="160" t="s">
        <v>153</v>
      </c>
      <c r="O34" s="160" t="s">
        <v>207</v>
      </c>
    </row>
    <row r="35" spans="1:15">
      <c r="A35" s="342">
        <v>1</v>
      </c>
      <c r="B35" s="343"/>
      <c r="C35" s="344"/>
      <c r="D35" s="106">
        <v>2</v>
      </c>
      <c r="E35" s="106">
        <v>3</v>
      </c>
      <c r="F35" s="106">
        <v>4</v>
      </c>
      <c r="G35" s="106">
        <v>5</v>
      </c>
      <c r="H35" s="113">
        <v>6</v>
      </c>
      <c r="I35" s="113">
        <v>7</v>
      </c>
      <c r="J35" s="113">
        <v>8</v>
      </c>
      <c r="K35" s="113">
        <v>9</v>
      </c>
      <c r="L35" s="113">
        <v>10</v>
      </c>
      <c r="M35" s="113">
        <v>11</v>
      </c>
      <c r="N35" s="113">
        <v>12</v>
      </c>
      <c r="O35" s="113">
        <v>13</v>
      </c>
    </row>
    <row r="36" spans="1:15">
      <c r="A36" s="346" t="s">
        <v>462</v>
      </c>
      <c r="B36" s="347"/>
      <c r="C36" s="348"/>
      <c r="D36" s="161">
        <v>16820</v>
      </c>
      <c r="E36" s="161">
        <v>180000</v>
      </c>
      <c r="F36" s="162">
        <v>93</v>
      </c>
      <c r="G36" s="220">
        <v>16303</v>
      </c>
      <c r="H36" s="220">
        <v>200799</v>
      </c>
      <c r="I36" s="221">
        <v>81</v>
      </c>
      <c r="J36" s="161">
        <f t="shared" ref="J36:L38" si="3">G36-D36</f>
        <v>-517</v>
      </c>
      <c r="K36" s="161">
        <f t="shared" si="3"/>
        <v>20799</v>
      </c>
      <c r="L36" s="162">
        <f t="shared" si="3"/>
        <v>-12</v>
      </c>
      <c r="M36" s="163">
        <f t="shared" ref="M36:O38" si="4">(G36/D36)*100</f>
        <v>96.926278240190243</v>
      </c>
      <c r="N36" s="161">
        <f t="shared" si="4"/>
        <v>111.55500000000001</v>
      </c>
      <c r="O36" s="162">
        <f t="shared" si="4"/>
        <v>87.096774193548384</v>
      </c>
    </row>
    <row r="37" spans="1:15" ht="38.25" customHeight="1">
      <c r="A37" s="345" t="s">
        <v>527</v>
      </c>
      <c r="B37" s="274"/>
      <c r="C37" s="291"/>
      <c r="D37" s="161">
        <v>2000</v>
      </c>
      <c r="E37" s="161">
        <v>45000</v>
      </c>
      <c r="F37" s="162">
        <v>44</v>
      </c>
      <c r="G37" s="220">
        <v>1663</v>
      </c>
      <c r="H37" s="220">
        <v>34618</v>
      </c>
      <c r="I37" s="221">
        <v>48</v>
      </c>
      <c r="J37" s="161">
        <f t="shared" si="3"/>
        <v>-337</v>
      </c>
      <c r="K37" s="161">
        <f t="shared" si="3"/>
        <v>-10382</v>
      </c>
      <c r="L37" s="162">
        <f t="shared" si="3"/>
        <v>4</v>
      </c>
      <c r="M37" s="163">
        <f t="shared" si="4"/>
        <v>83.15</v>
      </c>
      <c r="N37" s="161">
        <f t="shared" si="4"/>
        <v>76.928888888888892</v>
      </c>
      <c r="O37" s="162">
        <f t="shared" si="4"/>
        <v>109.09090909090908</v>
      </c>
    </row>
    <row r="38" spans="1:15" ht="41.25" customHeight="1">
      <c r="A38" s="345" t="s">
        <v>528</v>
      </c>
      <c r="B38" s="274"/>
      <c r="C38" s="291"/>
      <c r="D38" s="161">
        <v>150</v>
      </c>
      <c r="E38" s="161">
        <v>1300</v>
      </c>
      <c r="F38" s="162">
        <v>115</v>
      </c>
      <c r="G38" s="220">
        <v>206</v>
      </c>
      <c r="H38" s="220">
        <v>1205</v>
      </c>
      <c r="I38" s="221">
        <v>171</v>
      </c>
      <c r="J38" s="161">
        <f t="shared" si="3"/>
        <v>56</v>
      </c>
      <c r="K38" s="161">
        <f t="shared" si="3"/>
        <v>-95</v>
      </c>
      <c r="L38" s="162">
        <f t="shared" si="3"/>
        <v>56</v>
      </c>
      <c r="M38" s="163">
        <f t="shared" si="4"/>
        <v>137.33333333333334</v>
      </c>
      <c r="N38" s="161">
        <f t="shared" si="4"/>
        <v>92.692307692307693</v>
      </c>
      <c r="O38" s="162">
        <f t="shared" si="4"/>
        <v>148.69565217391306</v>
      </c>
    </row>
    <row r="39" spans="1:15" ht="24.95" customHeight="1">
      <c r="A39" s="339" t="s">
        <v>53</v>
      </c>
      <c r="B39" s="340"/>
      <c r="C39" s="341"/>
      <c r="D39" s="164">
        <f>SUM(D36:D38)</f>
        <v>18970</v>
      </c>
      <c r="E39" s="164"/>
      <c r="F39" s="165"/>
      <c r="G39" s="164">
        <f>SUM(G36:G38)</f>
        <v>18172</v>
      </c>
      <c r="H39" s="164"/>
      <c r="I39" s="165"/>
      <c r="J39" s="164"/>
      <c r="K39" s="164"/>
      <c r="L39" s="165"/>
      <c r="M39" s="166"/>
      <c r="N39" s="164"/>
      <c r="O39" s="165"/>
    </row>
    <row r="40" spans="1:15">
      <c r="A40" s="167"/>
      <c r="B40" s="168"/>
      <c r="C40" s="168"/>
      <c r="D40" s="168"/>
      <c r="E40" s="168"/>
      <c r="F40" s="169"/>
      <c r="G40" s="169"/>
      <c r="H40" s="169"/>
      <c r="I40" s="170"/>
      <c r="J40" s="170"/>
      <c r="K40" s="170"/>
      <c r="L40" s="170"/>
      <c r="M40" s="170"/>
      <c r="N40" s="170"/>
      <c r="O40" s="171" t="s">
        <v>402</v>
      </c>
    </row>
    <row r="41" spans="1:15">
      <c r="A41" s="367" t="s">
        <v>380</v>
      </c>
      <c r="B41" s="367"/>
      <c r="C41" s="367"/>
      <c r="D41" s="367"/>
      <c r="E41" s="367"/>
      <c r="F41" s="367"/>
      <c r="G41" s="367"/>
      <c r="H41" s="367"/>
      <c r="I41" s="367"/>
      <c r="J41" s="367"/>
      <c r="K41" s="367"/>
      <c r="L41" s="367"/>
      <c r="M41" s="367"/>
      <c r="N41" s="367"/>
      <c r="O41" s="367"/>
    </row>
    <row r="42" spans="1:15" ht="12.75" customHeight="1">
      <c r="A42" s="158"/>
      <c r="B42" s="159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72" t="s">
        <v>378</v>
      </c>
    </row>
    <row r="43" spans="1:15" ht="56.25" customHeight="1">
      <c r="A43" s="106" t="s">
        <v>103</v>
      </c>
      <c r="B43" s="350" t="s">
        <v>68</v>
      </c>
      <c r="C43" s="350"/>
      <c r="D43" s="350" t="s">
        <v>62</v>
      </c>
      <c r="E43" s="350"/>
      <c r="F43" s="350" t="s">
        <v>63</v>
      </c>
      <c r="G43" s="350"/>
      <c r="H43" s="350" t="s">
        <v>79</v>
      </c>
      <c r="I43" s="350"/>
      <c r="J43" s="350"/>
      <c r="K43" s="342" t="s">
        <v>428</v>
      </c>
      <c r="L43" s="344"/>
      <c r="M43" s="342" t="s">
        <v>32</v>
      </c>
      <c r="N43" s="343"/>
      <c r="O43" s="344"/>
    </row>
    <row r="44" spans="1:15">
      <c r="A44" s="113">
        <v>1</v>
      </c>
      <c r="B44" s="351">
        <v>2</v>
      </c>
      <c r="C44" s="351"/>
      <c r="D44" s="351">
        <v>3</v>
      </c>
      <c r="E44" s="351"/>
      <c r="F44" s="351">
        <v>4</v>
      </c>
      <c r="G44" s="351"/>
      <c r="H44" s="351">
        <v>5</v>
      </c>
      <c r="I44" s="351"/>
      <c r="J44" s="351"/>
      <c r="K44" s="351">
        <v>6</v>
      </c>
      <c r="L44" s="351"/>
      <c r="M44" s="368">
        <v>7</v>
      </c>
      <c r="N44" s="370"/>
      <c r="O44" s="369"/>
    </row>
    <row r="45" spans="1:15" ht="57.75" customHeight="1">
      <c r="A45" s="211" t="s">
        <v>463</v>
      </c>
      <c r="B45" s="385" t="s">
        <v>523</v>
      </c>
      <c r="C45" s="385"/>
      <c r="D45" s="374">
        <v>469</v>
      </c>
      <c r="E45" s="374"/>
      <c r="F45" s="376">
        <v>10</v>
      </c>
      <c r="G45" s="376"/>
      <c r="H45" s="386" t="s">
        <v>529</v>
      </c>
      <c r="I45" s="386"/>
      <c r="J45" s="386"/>
      <c r="K45" s="352">
        <v>0</v>
      </c>
      <c r="L45" s="353"/>
      <c r="M45" s="374"/>
      <c r="N45" s="374"/>
      <c r="O45" s="374"/>
    </row>
    <row r="46" spans="1:15">
      <c r="A46" s="173" t="s">
        <v>53</v>
      </c>
      <c r="B46" s="372" t="s">
        <v>33</v>
      </c>
      <c r="C46" s="372"/>
      <c r="D46" s="372" t="s">
        <v>33</v>
      </c>
      <c r="E46" s="372"/>
      <c r="F46" s="372" t="s">
        <v>33</v>
      </c>
      <c r="G46" s="372"/>
      <c r="H46" s="373"/>
      <c r="I46" s="373"/>
      <c r="J46" s="373"/>
      <c r="K46" s="354">
        <f>SUM(K45:L45)</f>
        <v>0</v>
      </c>
      <c r="L46" s="355"/>
      <c r="M46" s="371"/>
      <c r="N46" s="371"/>
      <c r="O46" s="371"/>
    </row>
    <row r="47" spans="1:15">
      <c r="A47" s="169"/>
      <c r="B47" s="120"/>
      <c r="C47" s="120"/>
      <c r="D47" s="120"/>
      <c r="E47" s="120"/>
      <c r="F47" s="120"/>
      <c r="G47" s="120"/>
      <c r="H47" s="120"/>
      <c r="I47" s="120"/>
      <c r="J47" s="120"/>
      <c r="K47" s="123"/>
      <c r="L47" s="123"/>
      <c r="M47" s="123"/>
      <c r="N47" s="123"/>
      <c r="O47" s="123"/>
    </row>
    <row r="48" spans="1:15">
      <c r="A48" s="367" t="s">
        <v>392</v>
      </c>
      <c r="B48" s="367"/>
      <c r="C48" s="367"/>
      <c r="D48" s="367"/>
      <c r="E48" s="367"/>
      <c r="F48" s="367"/>
      <c r="G48" s="367"/>
      <c r="H48" s="367"/>
      <c r="I48" s="367"/>
      <c r="J48" s="367"/>
      <c r="K48" s="367"/>
      <c r="L48" s="367"/>
      <c r="M48" s="367"/>
      <c r="N48" s="367"/>
      <c r="O48" s="367"/>
    </row>
    <row r="49" spans="1:15" ht="7.5" customHeight="1">
      <c r="A49" s="170"/>
      <c r="B49" s="174"/>
      <c r="C49" s="170"/>
      <c r="D49" s="170"/>
      <c r="E49" s="170"/>
      <c r="F49" s="170"/>
      <c r="G49" s="170"/>
      <c r="H49" s="170"/>
      <c r="I49" s="171"/>
      <c r="J49" s="124"/>
      <c r="K49" s="124"/>
      <c r="L49" s="124"/>
      <c r="M49" s="124"/>
      <c r="N49" s="124"/>
      <c r="O49" s="172" t="s">
        <v>378</v>
      </c>
    </row>
    <row r="50" spans="1:15" ht="42.75" customHeight="1">
      <c r="A50" s="350" t="s">
        <v>61</v>
      </c>
      <c r="B50" s="350"/>
      <c r="C50" s="350"/>
      <c r="D50" s="350" t="s">
        <v>431</v>
      </c>
      <c r="E50" s="350"/>
      <c r="F50" s="350" t="s">
        <v>429</v>
      </c>
      <c r="G50" s="350"/>
      <c r="H50" s="350"/>
      <c r="I50" s="350"/>
      <c r="J50" s="350" t="s">
        <v>430</v>
      </c>
      <c r="K50" s="350"/>
      <c r="L50" s="350"/>
      <c r="M50" s="350"/>
      <c r="N50" s="350" t="s">
        <v>432</v>
      </c>
      <c r="O50" s="350"/>
    </row>
    <row r="51" spans="1:15" ht="42.75" customHeight="1">
      <c r="A51" s="350"/>
      <c r="B51" s="350"/>
      <c r="C51" s="350"/>
      <c r="D51" s="350"/>
      <c r="E51" s="350"/>
      <c r="F51" s="351" t="s">
        <v>154</v>
      </c>
      <c r="G51" s="351"/>
      <c r="H51" s="350" t="s">
        <v>155</v>
      </c>
      <c r="I51" s="350"/>
      <c r="J51" s="351" t="s">
        <v>154</v>
      </c>
      <c r="K51" s="351"/>
      <c r="L51" s="350" t="s">
        <v>155</v>
      </c>
      <c r="M51" s="350"/>
      <c r="N51" s="350"/>
      <c r="O51" s="350"/>
    </row>
    <row r="52" spans="1:15">
      <c r="A52" s="350">
        <v>1</v>
      </c>
      <c r="B52" s="350"/>
      <c r="C52" s="350"/>
      <c r="D52" s="342">
        <v>2</v>
      </c>
      <c r="E52" s="344"/>
      <c r="F52" s="342">
        <v>3</v>
      </c>
      <c r="G52" s="344"/>
      <c r="H52" s="368">
        <v>4</v>
      </c>
      <c r="I52" s="369"/>
      <c r="J52" s="368">
        <v>5</v>
      </c>
      <c r="K52" s="369"/>
      <c r="L52" s="368">
        <v>6</v>
      </c>
      <c r="M52" s="369"/>
      <c r="N52" s="368">
        <v>7</v>
      </c>
      <c r="O52" s="369"/>
    </row>
    <row r="53" spans="1:15" ht="20.100000000000001" customHeight="1">
      <c r="A53" s="349" t="s">
        <v>186</v>
      </c>
      <c r="B53" s="349"/>
      <c r="C53" s="349"/>
      <c r="D53" s="352">
        <v>156</v>
      </c>
      <c r="E53" s="353"/>
      <c r="F53" s="352"/>
      <c r="G53" s="353"/>
      <c r="H53" s="352"/>
      <c r="I53" s="353"/>
      <c r="J53" s="352">
        <v>156</v>
      </c>
      <c r="K53" s="353"/>
      <c r="L53" s="352">
        <v>156</v>
      </c>
      <c r="M53" s="353"/>
      <c r="N53" s="352">
        <f>D53+H53-L53</f>
        <v>0</v>
      </c>
      <c r="O53" s="353"/>
    </row>
    <row r="54" spans="1:15" ht="20.100000000000001" customHeight="1">
      <c r="A54" s="349" t="s">
        <v>88</v>
      </c>
      <c r="B54" s="349"/>
      <c r="C54" s="349"/>
      <c r="D54" s="352"/>
      <c r="E54" s="353"/>
      <c r="F54" s="352"/>
      <c r="G54" s="353"/>
      <c r="H54" s="352"/>
      <c r="I54" s="353"/>
      <c r="J54" s="352"/>
      <c r="K54" s="353"/>
      <c r="L54" s="352"/>
      <c r="M54" s="353"/>
      <c r="N54" s="352"/>
      <c r="O54" s="353"/>
    </row>
    <row r="55" spans="1:15" ht="45" customHeight="1">
      <c r="A55" s="349" t="s">
        <v>524</v>
      </c>
      <c r="B55" s="349"/>
      <c r="C55" s="349"/>
      <c r="D55" s="352">
        <v>156</v>
      </c>
      <c r="E55" s="353"/>
      <c r="F55" s="352"/>
      <c r="G55" s="353"/>
      <c r="H55" s="352"/>
      <c r="I55" s="353"/>
      <c r="J55" s="352">
        <v>156</v>
      </c>
      <c r="K55" s="353"/>
      <c r="L55" s="352">
        <v>156</v>
      </c>
      <c r="M55" s="353"/>
      <c r="N55" s="352">
        <v>0</v>
      </c>
      <c r="O55" s="353"/>
    </row>
    <row r="56" spans="1:15" ht="20.100000000000001" customHeight="1">
      <c r="A56" s="349" t="s">
        <v>187</v>
      </c>
      <c r="B56" s="349"/>
      <c r="C56" s="349"/>
      <c r="D56" s="352"/>
      <c r="E56" s="353"/>
      <c r="F56" s="352"/>
      <c r="G56" s="353"/>
      <c r="H56" s="352"/>
      <c r="I56" s="353"/>
      <c r="J56" s="352"/>
      <c r="K56" s="353"/>
      <c r="L56" s="352"/>
      <c r="M56" s="353"/>
      <c r="N56" s="352">
        <f>D56+H56-L56</f>
        <v>0</v>
      </c>
      <c r="O56" s="353"/>
    </row>
    <row r="57" spans="1:15" ht="20.100000000000001" customHeight="1">
      <c r="A57" s="349" t="s">
        <v>89</v>
      </c>
      <c r="B57" s="349"/>
      <c r="C57" s="349"/>
      <c r="D57" s="352"/>
      <c r="E57" s="353"/>
      <c r="F57" s="352"/>
      <c r="G57" s="353"/>
      <c r="H57" s="352"/>
      <c r="I57" s="353"/>
      <c r="J57" s="352"/>
      <c r="K57" s="353"/>
      <c r="L57" s="352"/>
      <c r="M57" s="353"/>
      <c r="N57" s="352"/>
      <c r="O57" s="353"/>
    </row>
    <row r="58" spans="1:15" ht="10.5" customHeight="1">
      <c r="A58" s="349"/>
      <c r="B58" s="349"/>
      <c r="C58" s="349"/>
      <c r="D58" s="352"/>
      <c r="E58" s="353"/>
      <c r="F58" s="352"/>
      <c r="G58" s="353"/>
      <c r="H58" s="352"/>
      <c r="I58" s="353"/>
      <c r="J58" s="352"/>
      <c r="K58" s="353"/>
      <c r="L58" s="352"/>
      <c r="M58" s="353"/>
      <c r="N58" s="352"/>
      <c r="O58" s="353"/>
    </row>
    <row r="59" spans="1:15" ht="20.100000000000001" customHeight="1">
      <c r="A59" s="349" t="s">
        <v>188</v>
      </c>
      <c r="B59" s="349"/>
      <c r="C59" s="349"/>
      <c r="D59" s="352"/>
      <c r="E59" s="353"/>
      <c r="F59" s="352"/>
      <c r="G59" s="353"/>
      <c r="H59" s="352"/>
      <c r="I59" s="353"/>
      <c r="J59" s="352"/>
      <c r="K59" s="353"/>
      <c r="L59" s="352"/>
      <c r="M59" s="353"/>
      <c r="N59" s="352">
        <f>D59+H59-L59</f>
        <v>0</v>
      </c>
      <c r="O59" s="353"/>
    </row>
    <row r="60" spans="1:15" ht="20.100000000000001" customHeight="1">
      <c r="A60" s="349" t="s">
        <v>88</v>
      </c>
      <c r="B60" s="349"/>
      <c r="C60" s="349"/>
      <c r="D60" s="352"/>
      <c r="E60" s="353"/>
      <c r="F60" s="352"/>
      <c r="G60" s="353"/>
      <c r="H60" s="352"/>
      <c r="I60" s="353"/>
      <c r="J60" s="352"/>
      <c r="K60" s="353"/>
      <c r="L60" s="352"/>
      <c r="M60" s="353"/>
      <c r="N60" s="352"/>
      <c r="O60" s="353"/>
    </row>
    <row r="61" spans="1:15" ht="15" customHeight="1">
      <c r="A61" s="349"/>
      <c r="B61" s="349"/>
      <c r="C61" s="349"/>
      <c r="D61" s="352"/>
      <c r="E61" s="353"/>
      <c r="F61" s="352"/>
      <c r="G61" s="353"/>
      <c r="H61" s="352"/>
      <c r="I61" s="353"/>
      <c r="J61" s="352"/>
      <c r="K61" s="353"/>
      <c r="L61" s="352"/>
      <c r="M61" s="353"/>
      <c r="N61" s="352"/>
      <c r="O61" s="353"/>
    </row>
    <row r="62" spans="1:15" ht="24.95" customHeight="1">
      <c r="A62" s="313" t="s">
        <v>53</v>
      </c>
      <c r="B62" s="313"/>
      <c r="C62" s="313"/>
      <c r="D62" s="354">
        <f>SUM(D53,D56,D59)</f>
        <v>156</v>
      </c>
      <c r="E62" s="355"/>
      <c r="F62" s="354">
        <f>SUM(F53,F56,F59)</f>
        <v>0</v>
      </c>
      <c r="G62" s="355"/>
      <c r="H62" s="354">
        <f>SUM(H53,H56,H59)</f>
        <v>0</v>
      </c>
      <c r="I62" s="355"/>
      <c r="J62" s="354">
        <f>SUM(J53,J56,J59)</f>
        <v>156</v>
      </c>
      <c r="K62" s="355"/>
      <c r="L62" s="354">
        <f>SUM(L53,L56,L59)</f>
        <v>156</v>
      </c>
      <c r="M62" s="355"/>
      <c r="N62" s="354">
        <f>D62+H62-L62</f>
        <v>0</v>
      </c>
      <c r="O62" s="355"/>
    </row>
    <row r="63" spans="1:15" ht="7.5" customHeight="1">
      <c r="A63" s="124"/>
      <c r="B63" s="159"/>
      <c r="C63" s="175"/>
      <c r="D63" s="175"/>
      <c r="E63" s="175"/>
      <c r="F63" s="124"/>
      <c r="G63" s="124"/>
      <c r="H63" s="124"/>
      <c r="I63" s="124"/>
      <c r="J63" s="124"/>
      <c r="K63" s="124"/>
      <c r="L63" s="124"/>
      <c r="M63" s="124"/>
      <c r="N63" s="124"/>
      <c r="O63" s="124"/>
    </row>
    <row r="64" spans="1:15">
      <c r="A64" s="124"/>
      <c r="B64" s="159"/>
      <c r="C64" s="175"/>
      <c r="D64" s="175"/>
      <c r="E64" s="175"/>
      <c r="F64" s="124"/>
      <c r="G64" s="124"/>
      <c r="H64" s="124"/>
      <c r="I64" s="124"/>
      <c r="J64" s="124"/>
      <c r="K64" s="124"/>
      <c r="L64" s="124"/>
      <c r="M64" s="124"/>
      <c r="N64" s="124"/>
      <c r="O64" s="124"/>
    </row>
    <row r="65" spans="1:15">
      <c r="A65" s="329" t="s">
        <v>469</v>
      </c>
      <c r="B65" s="329"/>
      <c r="C65" s="329"/>
      <c r="D65" s="175"/>
      <c r="E65" s="175"/>
      <c r="F65" s="124" t="s">
        <v>178</v>
      </c>
      <c r="G65" s="124"/>
      <c r="H65" s="124"/>
      <c r="I65" s="124"/>
      <c r="J65" s="124"/>
      <c r="K65" s="262"/>
      <c r="L65" s="263"/>
      <c r="M65" s="262" t="s">
        <v>525</v>
      </c>
      <c r="N65" s="262"/>
      <c r="O65" s="124"/>
    </row>
    <row r="66" spans="1:15">
      <c r="A66" s="306" t="s">
        <v>70</v>
      </c>
      <c r="B66" s="306"/>
      <c r="C66" s="306"/>
      <c r="D66" s="175"/>
      <c r="E66" s="175"/>
      <c r="F66" s="172"/>
      <c r="G66" s="172" t="s">
        <v>71</v>
      </c>
      <c r="H66" s="124"/>
      <c r="I66" s="124"/>
      <c r="J66" s="124"/>
      <c r="K66" s="124"/>
      <c r="L66" s="306" t="s">
        <v>105</v>
      </c>
      <c r="M66" s="383"/>
      <c r="N66" s="383"/>
      <c r="O66" s="383"/>
    </row>
    <row r="67" spans="1:15">
      <c r="A67" s="124"/>
      <c r="B67" s="159"/>
      <c r="C67" s="175"/>
      <c r="D67" s="175"/>
      <c r="E67" s="175"/>
      <c r="F67" s="124"/>
      <c r="G67" s="124"/>
      <c r="H67" s="124"/>
      <c r="I67" s="124"/>
      <c r="J67" s="124"/>
      <c r="K67" s="124"/>
      <c r="L67" s="124"/>
      <c r="M67" s="124"/>
      <c r="N67" s="124"/>
      <c r="O67" s="124"/>
    </row>
    <row r="68" spans="1:15">
      <c r="A68" s="124"/>
      <c r="B68" s="159"/>
      <c r="C68" s="175"/>
      <c r="D68" s="175"/>
      <c r="E68" s="175"/>
      <c r="F68" s="124"/>
      <c r="G68" s="124"/>
      <c r="H68" s="124"/>
      <c r="I68" s="124"/>
      <c r="J68" s="124"/>
      <c r="K68" s="124"/>
      <c r="L68" s="124"/>
      <c r="M68" s="124"/>
      <c r="N68" s="124"/>
      <c r="O68" s="124"/>
    </row>
    <row r="69" spans="1:15">
      <c r="A69" s="124"/>
      <c r="B69" s="159"/>
      <c r="C69" s="175"/>
      <c r="D69" s="175"/>
      <c r="E69" s="175"/>
      <c r="F69" s="124"/>
      <c r="G69" s="124"/>
      <c r="H69" s="124"/>
      <c r="I69" s="124"/>
      <c r="J69" s="124"/>
      <c r="K69" s="124"/>
      <c r="L69" s="124"/>
      <c r="M69" s="124"/>
      <c r="N69" s="124"/>
      <c r="O69" s="124"/>
    </row>
    <row r="70" spans="1:15">
      <c r="A70" s="124"/>
      <c r="B70" s="159"/>
      <c r="C70" s="175"/>
      <c r="D70" s="175"/>
      <c r="E70" s="175"/>
      <c r="F70" s="124"/>
      <c r="G70" s="124"/>
      <c r="H70" s="124"/>
      <c r="I70" s="124"/>
      <c r="J70" s="124"/>
      <c r="K70" s="124"/>
      <c r="L70" s="124"/>
      <c r="M70" s="124"/>
      <c r="N70" s="124"/>
      <c r="O70" s="124"/>
    </row>
    <row r="71" spans="1:15">
      <c r="A71" s="124"/>
      <c r="B71" s="159"/>
      <c r="C71" s="175"/>
      <c r="D71" s="175"/>
      <c r="E71" s="175"/>
      <c r="F71" s="124"/>
      <c r="G71" s="124"/>
      <c r="H71" s="124"/>
      <c r="I71" s="124"/>
      <c r="J71" s="124"/>
      <c r="K71" s="124"/>
      <c r="L71" s="124"/>
      <c r="M71" s="124"/>
      <c r="N71" s="124"/>
      <c r="O71" s="124"/>
    </row>
    <row r="72" spans="1:15">
      <c r="A72" s="124"/>
      <c r="B72" s="159"/>
      <c r="C72" s="175"/>
      <c r="D72" s="175"/>
      <c r="E72" s="175"/>
      <c r="F72" s="124"/>
      <c r="G72" s="124"/>
      <c r="H72" s="124"/>
      <c r="I72" s="124"/>
      <c r="J72" s="124"/>
      <c r="K72" s="124"/>
      <c r="L72" s="124"/>
      <c r="M72" s="124"/>
      <c r="N72" s="124"/>
      <c r="O72" s="124"/>
    </row>
    <row r="73" spans="1:15">
      <c r="C73" s="17"/>
      <c r="D73" s="17"/>
      <c r="E73" s="17"/>
    </row>
    <row r="74" spans="1:15">
      <c r="C74" s="17"/>
      <c r="D74" s="17"/>
      <c r="E74" s="17"/>
    </row>
    <row r="75" spans="1:15">
      <c r="C75" s="17"/>
      <c r="D75" s="17"/>
      <c r="E75" s="17"/>
    </row>
    <row r="76" spans="1:15">
      <c r="C76" s="17"/>
      <c r="D76" s="17"/>
      <c r="E76" s="17"/>
    </row>
  </sheetData>
  <mergeCells count="241">
    <mergeCell ref="C21:E21"/>
    <mergeCell ref="C22:E22"/>
    <mergeCell ref="C23:E23"/>
    <mergeCell ref="C24:E24"/>
    <mergeCell ref="C25:E25"/>
    <mergeCell ref="L66:O66"/>
    <mergeCell ref="C17:E17"/>
    <mergeCell ref="C18:E18"/>
    <mergeCell ref="C19:E19"/>
    <mergeCell ref="N17:O17"/>
    <mergeCell ref="N18:O18"/>
    <mergeCell ref="A29:O29"/>
    <mergeCell ref="F18:H18"/>
    <mergeCell ref="M45:O45"/>
    <mergeCell ref="K45:L45"/>
    <mergeCell ref="K44:L44"/>
    <mergeCell ref="B45:C45"/>
    <mergeCell ref="H45:J45"/>
    <mergeCell ref="K43:L43"/>
    <mergeCell ref="M43:O43"/>
    <mergeCell ref="B43:C43"/>
    <mergeCell ref="H52:I52"/>
    <mergeCell ref="K46:L46"/>
    <mergeCell ref="J52:K52"/>
    <mergeCell ref="A27:B27"/>
    <mergeCell ref="A19:B19"/>
    <mergeCell ref="A20:B20"/>
    <mergeCell ref="A21:B21"/>
    <mergeCell ref="A22:B22"/>
    <mergeCell ref="A24:B24"/>
    <mergeCell ref="A25:B25"/>
    <mergeCell ref="A23:B23"/>
    <mergeCell ref="A16:B16"/>
    <mergeCell ref="A17:B17"/>
    <mergeCell ref="A18:B18"/>
    <mergeCell ref="A26:B26"/>
    <mergeCell ref="L18:M18"/>
    <mergeCell ref="I18:K18"/>
    <mergeCell ref="F17:H17"/>
    <mergeCell ref="I17:K17"/>
    <mergeCell ref="F14:H14"/>
    <mergeCell ref="F15:H15"/>
    <mergeCell ref="I16:K16"/>
    <mergeCell ref="N14:O14"/>
    <mergeCell ref="A11:B11"/>
    <mergeCell ref="A12:B12"/>
    <mergeCell ref="A13:B13"/>
    <mergeCell ref="A14:B14"/>
    <mergeCell ref="A15:B15"/>
    <mergeCell ref="C14:E14"/>
    <mergeCell ref="C15:E15"/>
    <mergeCell ref="C16:E16"/>
    <mergeCell ref="L17:M17"/>
    <mergeCell ref="I11:K11"/>
    <mergeCell ref="I12:K12"/>
    <mergeCell ref="C10:E10"/>
    <mergeCell ref="C11:E11"/>
    <mergeCell ref="C12:E12"/>
    <mergeCell ref="N15:O15"/>
    <mergeCell ref="L13:M13"/>
    <mergeCell ref="N16:O16"/>
    <mergeCell ref="L15:M15"/>
    <mergeCell ref="N13:O13"/>
    <mergeCell ref="I14:K14"/>
    <mergeCell ref="I15:K15"/>
    <mergeCell ref="L14:M14"/>
    <mergeCell ref="F11:H11"/>
    <mergeCell ref="F12:H12"/>
    <mergeCell ref="F13:H13"/>
    <mergeCell ref="L12:M12"/>
    <mergeCell ref="C13:E13"/>
    <mergeCell ref="L16:M16"/>
    <mergeCell ref="F16:H16"/>
    <mergeCell ref="D45:E45"/>
    <mergeCell ref="D44:E44"/>
    <mergeCell ref="A2:O2"/>
    <mergeCell ref="A3:O3"/>
    <mergeCell ref="I13:K13"/>
    <mergeCell ref="F45:G45"/>
    <mergeCell ref="D43:E43"/>
    <mergeCell ref="J33:L33"/>
    <mergeCell ref="M33:O33"/>
    <mergeCell ref="A41:O41"/>
    <mergeCell ref="F43:G43"/>
    <mergeCell ref="H43:J43"/>
    <mergeCell ref="A4:O4"/>
    <mergeCell ref="A5:O5"/>
    <mergeCell ref="A6:O6"/>
    <mergeCell ref="A8:O8"/>
    <mergeCell ref="L10:M10"/>
    <mergeCell ref="N10:O10"/>
    <mergeCell ref="F10:H10"/>
    <mergeCell ref="I10:K10"/>
    <mergeCell ref="N11:O11"/>
    <mergeCell ref="N12:O12"/>
    <mergeCell ref="L11:M11"/>
    <mergeCell ref="A10:B10"/>
    <mergeCell ref="M46:O46"/>
    <mergeCell ref="A48:O48"/>
    <mergeCell ref="B46:C46"/>
    <mergeCell ref="D46:E46"/>
    <mergeCell ref="F46:G46"/>
    <mergeCell ref="D50:E51"/>
    <mergeCell ref="A50:C51"/>
    <mergeCell ref="F50:I50"/>
    <mergeCell ref="H46:J46"/>
    <mergeCell ref="F51:G51"/>
    <mergeCell ref="J50:M50"/>
    <mergeCell ref="J51:K51"/>
    <mergeCell ref="L51:M51"/>
    <mergeCell ref="A54:C54"/>
    <mergeCell ref="L60:M60"/>
    <mergeCell ref="D60:E60"/>
    <mergeCell ref="F60:G60"/>
    <mergeCell ref="H60:I60"/>
    <mergeCell ref="A55:C55"/>
    <mergeCell ref="L56:M56"/>
    <mergeCell ref="D57:E57"/>
    <mergeCell ref="A57:C57"/>
    <mergeCell ref="F57:G57"/>
    <mergeCell ref="D56:E56"/>
    <mergeCell ref="F56:G56"/>
    <mergeCell ref="H57:I57"/>
    <mergeCell ref="L54:M54"/>
    <mergeCell ref="J60:K60"/>
    <mergeCell ref="L55:M55"/>
    <mergeCell ref="J55:K55"/>
    <mergeCell ref="L57:M57"/>
    <mergeCell ref="J57:K57"/>
    <mergeCell ref="F52:G52"/>
    <mergeCell ref="D53:E53"/>
    <mergeCell ref="N57:O57"/>
    <mergeCell ref="N53:O53"/>
    <mergeCell ref="H44:J44"/>
    <mergeCell ref="H51:I51"/>
    <mergeCell ref="J53:K53"/>
    <mergeCell ref="H53:I53"/>
    <mergeCell ref="L52:M52"/>
    <mergeCell ref="N52:O52"/>
    <mergeCell ref="N55:O55"/>
    <mergeCell ref="D54:E54"/>
    <mergeCell ref="F54:G54"/>
    <mergeCell ref="H56:I56"/>
    <mergeCell ref="J56:K56"/>
    <mergeCell ref="H54:I54"/>
    <mergeCell ref="H55:I55"/>
    <mergeCell ref="F44:G44"/>
    <mergeCell ref="L53:M53"/>
    <mergeCell ref="J54:K54"/>
    <mergeCell ref="D55:E55"/>
    <mergeCell ref="F55:G55"/>
    <mergeCell ref="M44:O44"/>
    <mergeCell ref="N50:O51"/>
    <mergeCell ref="F53:G53"/>
    <mergeCell ref="N58:O58"/>
    <mergeCell ref="H59:I59"/>
    <mergeCell ref="J59:K59"/>
    <mergeCell ref="L59:M59"/>
    <mergeCell ref="N59:O59"/>
    <mergeCell ref="J58:K58"/>
    <mergeCell ref="L58:M58"/>
    <mergeCell ref="N62:O62"/>
    <mergeCell ref="F61:G61"/>
    <mergeCell ref="H61:I61"/>
    <mergeCell ref="J61:K61"/>
    <mergeCell ref="L61:M61"/>
    <mergeCell ref="N61:O61"/>
    <mergeCell ref="F62:G62"/>
    <mergeCell ref="H62:I62"/>
    <mergeCell ref="J62:K62"/>
    <mergeCell ref="L62:M62"/>
    <mergeCell ref="H58:I58"/>
    <mergeCell ref="N60:O60"/>
    <mergeCell ref="N56:O56"/>
    <mergeCell ref="N54:O54"/>
    <mergeCell ref="F58:G58"/>
    <mergeCell ref="F59:G59"/>
    <mergeCell ref="N19:O19"/>
    <mergeCell ref="N20:O20"/>
    <mergeCell ref="N21:O21"/>
    <mergeCell ref="N22:O22"/>
    <mergeCell ref="L19:M19"/>
    <mergeCell ref="A31:J31"/>
    <mergeCell ref="D33:F33"/>
    <mergeCell ref="F22:H22"/>
    <mergeCell ref="I19:K19"/>
    <mergeCell ref="I20:K20"/>
    <mergeCell ref="I21:K21"/>
    <mergeCell ref="I22:K22"/>
    <mergeCell ref="F19:H19"/>
    <mergeCell ref="F20:H20"/>
    <mergeCell ref="F21:H21"/>
    <mergeCell ref="G33:I33"/>
    <mergeCell ref="C20:E20"/>
    <mergeCell ref="N27:O27"/>
    <mergeCell ref="L27:M27"/>
    <mergeCell ref="I26:K26"/>
    <mergeCell ref="I27:K27"/>
    <mergeCell ref="I25:K25"/>
    <mergeCell ref="F27:H27"/>
    <mergeCell ref="L24:M24"/>
    <mergeCell ref="L25:M25"/>
    <mergeCell ref="L20:M20"/>
    <mergeCell ref="L21:M21"/>
    <mergeCell ref="L22:M22"/>
    <mergeCell ref="N23:O23"/>
    <mergeCell ref="N24:O24"/>
    <mergeCell ref="N25:O25"/>
    <mergeCell ref="F26:H26"/>
    <mergeCell ref="I23:K23"/>
    <mergeCell ref="I24:K24"/>
    <mergeCell ref="L23:M23"/>
    <mergeCell ref="L26:M26"/>
    <mergeCell ref="F23:H23"/>
    <mergeCell ref="F24:H24"/>
    <mergeCell ref="F25:H25"/>
    <mergeCell ref="N26:O26"/>
    <mergeCell ref="A65:C65"/>
    <mergeCell ref="A66:C66"/>
    <mergeCell ref="C26:E26"/>
    <mergeCell ref="C27:E27"/>
    <mergeCell ref="A33:C34"/>
    <mergeCell ref="A39:C39"/>
    <mergeCell ref="A35:C35"/>
    <mergeCell ref="A38:C38"/>
    <mergeCell ref="A36:C36"/>
    <mergeCell ref="A37:C37"/>
    <mergeCell ref="A53:C53"/>
    <mergeCell ref="A52:C52"/>
    <mergeCell ref="D52:E52"/>
    <mergeCell ref="B44:C44"/>
    <mergeCell ref="A62:C62"/>
    <mergeCell ref="A60:C60"/>
    <mergeCell ref="D58:E58"/>
    <mergeCell ref="A59:C59"/>
    <mergeCell ref="A58:C58"/>
    <mergeCell ref="A61:C61"/>
    <mergeCell ref="A56:C56"/>
    <mergeCell ref="D59:E59"/>
    <mergeCell ref="D61:E61"/>
    <mergeCell ref="D62:E62"/>
  </mergeCells>
  <phoneticPr fontId="3" type="noConversion"/>
  <pageMargins left="0.59055118110236227" right="0.59055118110236227" top="0.78740157480314965" bottom="0.78740157480314965" header="0.31496062992125984" footer="0.15748031496062992"/>
  <pageSetup paperSize="9" scale="49" orientation="landscape" horizontalDpi="1200" verticalDpi="1200" r:id="rId1"/>
  <headerFooter alignWithMargins="0"/>
  <rowBreaks count="1" manualBreakCount="1">
    <brk id="30" max="14" man="1"/>
  </rowBreaks>
  <ignoredErrors>
    <ignoredError sqref="G27:H27 D24:E25 N12:O27 D27:E27 M36:O38 G24:H24 G25:H25 D26:E26 G26:H26 J25:M25 L27:M27 L26:M26 J24:M24" evalError="1"/>
    <ignoredError sqref="D39:G39" formulaRange="1"/>
  </ignoredErrors>
</worksheet>
</file>

<file path=xl/worksheets/sheet8.xml><?xml version="1.0" encoding="utf-8"?>
<worksheet xmlns="http://schemas.openxmlformats.org/spreadsheetml/2006/main" xmlns:r="http://schemas.openxmlformats.org/officeDocument/2006/relationships">
  <sheetPr>
    <tabColor indexed="43"/>
  </sheetPr>
  <dimension ref="A1:AF98"/>
  <sheetViews>
    <sheetView view="pageBreakPreview" zoomScale="60" zoomScaleNormal="50" workbookViewId="0">
      <selection activeCell="AA21" sqref="AA21:AC21"/>
    </sheetView>
  </sheetViews>
  <sheetFormatPr defaultRowHeight="18.75"/>
  <cols>
    <col min="1" max="2" width="4.42578125" style="2" customWidth="1"/>
    <col min="3" max="3" width="28.7109375" style="2" customWidth="1"/>
    <col min="4" max="6" width="8.42578125" style="2" customWidth="1"/>
    <col min="7" max="9" width="11.28515625" style="2" customWidth="1"/>
    <col min="10" max="10" width="8.7109375" style="2" customWidth="1"/>
    <col min="11" max="11" width="7" style="2" customWidth="1"/>
    <col min="12" max="12" width="9" style="2" customWidth="1"/>
    <col min="13" max="13" width="12.28515625" style="2" customWidth="1"/>
    <col min="14" max="14" width="12.5703125" style="2" customWidth="1"/>
    <col min="15" max="15" width="14.5703125" style="2" customWidth="1"/>
    <col min="16" max="16" width="14" style="2" customWidth="1"/>
    <col min="17" max="17" width="12.5703125" style="2" customWidth="1"/>
    <col min="18" max="18" width="12.28515625" style="2" customWidth="1"/>
    <col min="19" max="19" width="14.5703125" style="2" customWidth="1"/>
    <col min="20" max="20" width="14" style="2" customWidth="1"/>
    <col min="21" max="21" width="12.5703125" style="2" customWidth="1"/>
    <col min="22" max="22" width="12.28515625" style="2" customWidth="1"/>
    <col min="23" max="23" width="14.85546875" style="2" customWidth="1"/>
    <col min="24" max="24" width="14" style="2" customWidth="1"/>
    <col min="25" max="25" width="12.5703125" style="2" customWidth="1"/>
    <col min="26" max="26" width="12.28515625" style="2" customWidth="1"/>
    <col min="27" max="27" width="14.5703125" style="2" customWidth="1"/>
    <col min="28" max="28" width="13.7109375" style="2" customWidth="1"/>
    <col min="29" max="29" width="12.28515625" style="2" customWidth="1"/>
    <col min="30" max="30" width="12" style="2" customWidth="1"/>
    <col min="31" max="31" width="14.5703125" style="2" customWidth="1"/>
    <col min="32" max="32" width="14" style="2" customWidth="1"/>
    <col min="33" max="16384" width="9.140625" style="2"/>
  </cols>
  <sheetData>
    <row r="1" spans="1:32" ht="18.75" customHeight="1">
      <c r="Q1" s="33"/>
      <c r="R1" s="33"/>
      <c r="S1" s="33"/>
      <c r="T1" s="33"/>
      <c r="U1" s="33"/>
      <c r="V1" s="33"/>
      <c r="W1" s="33"/>
      <c r="X1" s="33"/>
      <c r="Y1" s="33"/>
      <c r="Z1" s="33"/>
      <c r="AA1" s="33"/>
      <c r="AB1" s="33"/>
      <c r="AC1" s="33"/>
      <c r="AD1" s="33"/>
      <c r="AE1" s="387" t="s">
        <v>403</v>
      </c>
      <c r="AF1" s="388"/>
    </row>
    <row r="2" spans="1:32" ht="18.75" customHeight="1">
      <c r="C2" s="22" t="s">
        <v>393</v>
      </c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  <c r="O2" s="33"/>
      <c r="P2" s="33"/>
      <c r="Q2" s="33"/>
      <c r="R2" s="33"/>
      <c r="S2" s="33"/>
      <c r="T2" s="33"/>
      <c r="U2" s="33"/>
      <c r="V2" s="33"/>
      <c r="W2" s="33"/>
      <c r="X2" s="33"/>
      <c r="Y2" s="33"/>
      <c r="Z2" s="33"/>
      <c r="AA2" s="33"/>
      <c r="AB2" s="33"/>
      <c r="AC2" s="33"/>
      <c r="AD2" s="33"/>
      <c r="AE2" s="33"/>
      <c r="AF2" s="33"/>
    </row>
    <row r="3" spans="1:32">
      <c r="A3" s="32"/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  <c r="V3" s="32"/>
      <c r="W3" s="32"/>
      <c r="X3" s="32"/>
      <c r="Y3" s="32"/>
      <c r="Z3" s="32"/>
      <c r="AA3" s="32"/>
      <c r="AB3" s="32"/>
      <c r="AC3" s="32"/>
      <c r="AD3" s="32"/>
      <c r="AE3" s="32"/>
      <c r="AF3" s="97" t="s">
        <v>378</v>
      </c>
    </row>
    <row r="4" spans="1:32" s="124" customFormat="1" ht="45.75" customHeight="1">
      <c r="A4" s="418" t="s">
        <v>49</v>
      </c>
      <c r="B4" s="433" t="s">
        <v>132</v>
      </c>
      <c r="C4" s="434"/>
      <c r="D4" s="333" t="s">
        <v>133</v>
      </c>
      <c r="E4" s="334"/>
      <c r="F4" s="334"/>
      <c r="G4" s="333" t="s">
        <v>204</v>
      </c>
      <c r="H4" s="334"/>
      <c r="I4" s="334"/>
      <c r="J4" s="334"/>
      <c r="K4" s="334"/>
      <c r="L4" s="334"/>
      <c r="M4" s="334"/>
      <c r="N4" s="334"/>
      <c r="O4" s="334"/>
      <c r="P4" s="334"/>
      <c r="Q4" s="335"/>
      <c r="R4" s="368" t="s">
        <v>134</v>
      </c>
      <c r="S4" s="370"/>
      <c r="T4" s="370"/>
      <c r="U4" s="370"/>
      <c r="V4" s="370"/>
      <c r="W4" s="370"/>
      <c r="X4" s="370"/>
      <c r="Y4" s="370"/>
      <c r="Z4" s="369"/>
      <c r="AA4" s="350" t="s">
        <v>436</v>
      </c>
      <c r="AB4" s="351"/>
      <c r="AC4" s="351"/>
      <c r="AD4" s="350" t="s">
        <v>437</v>
      </c>
      <c r="AE4" s="351"/>
      <c r="AF4" s="351"/>
    </row>
    <row r="5" spans="1:32" s="124" customFormat="1" ht="77.25" customHeight="1">
      <c r="A5" s="420"/>
      <c r="B5" s="437"/>
      <c r="C5" s="438"/>
      <c r="D5" s="336"/>
      <c r="E5" s="337"/>
      <c r="F5" s="337"/>
      <c r="G5" s="336"/>
      <c r="H5" s="337"/>
      <c r="I5" s="337"/>
      <c r="J5" s="337"/>
      <c r="K5" s="337"/>
      <c r="L5" s="337"/>
      <c r="M5" s="337"/>
      <c r="N5" s="337"/>
      <c r="O5" s="337"/>
      <c r="P5" s="337"/>
      <c r="Q5" s="338"/>
      <c r="R5" s="342" t="s">
        <v>433</v>
      </c>
      <c r="S5" s="343"/>
      <c r="T5" s="344"/>
      <c r="U5" s="342" t="s">
        <v>434</v>
      </c>
      <c r="V5" s="343"/>
      <c r="W5" s="344"/>
      <c r="X5" s="342" t="s">
        <v>435</v>
      </c>
      <c r="Y5" s="343"/>
      <c r="Z5" s="344"/>
      <c r="AA5" s="351"/>
      <c r="AB5" s="351"/>
      <c r="AC5" s="351"/>
      <c r="AD5" s="351"/>
      <c r="AE5" s="351"/>
      <c r="AF5" s="351"/>
    </row>
    <row r="6" spans="1:32" s="124" customFormat="1" ht="18.75" customHeight="1">
      <c r="A6" s="176">
        <v>1</v>
      </c>
      <c r="B6" s="401">
        <v>2</v>
      </c>
      <c r="C6" s="402"/>
      <c r="D6" s="391">
        <v>3</v>
      </c>
      <c r="E6" s="431"/>
      <c r="F6" s="431"/>
      <c r="G6" s="391">
        <v>4</v>
      </c>
      <c r="H6" s="431"/>
      <c r="I6" s="431"/>
      <c r="J6" s="431"/>
      <c r="K6" s="431"/>
      <c r="L6" s="431"/>
      <c r="M6" s="431"/>
      <c r="N6" s="431"/>
      <c r="O6" s="431"/>
      <c r="P6" s="431"/>
      <c r="Q6" s="392"/>
      <c r="R6" s="391">
        <v>5</v>
      </c>
      <c r="S6" s="431"/>
      <c r="T6" s="392"/>
      <c r="U6" s="391">
        <v>6</v>
      </c>
      <c r="V6" s="431"/>
      <c r="W6" s="392"/>
      <c r="X6" s="396">
        <v>7</v>
      </c>
      <c r="Y6" s="397"/>
      <c r="Z6" s="398"/>
      <c r="AA6" s="396">
        <v>8</v>
      </c>
      <c r="AB6" s="397"/>
      <c r="AC6" s="398"/>
      <c r="AD6" s="396">
        <v>9</v>
      </c>
      <c r="AE6" s="397"/>
      <c r="AF6" s="398"/>
    </row>
    <row r="7" spans="1:32" s="124" customFormat="1" ht="20.100000000000001" customHeight="1">
      <c r="A7" s="176">
        <v>1</v>
      </c>
      <c r="B7" s="403" t="s">
        <v>473</v>
      </c>
      <c r="C7" s="404"/>
      <c r="D7" s="399">
        <v>40909</v>
      </c>
      <c r="E7" s="400"/>
      <c r="F7" s="400"/>
      <c r="G7" s="405" t="s">
        <v>513</v>
      </c>
      <c r="H7" s="400"/>
      <c r="I7" s="400"/>
      <c r="J7" s="400"/>
      <c r="K7" s="400"/>
      <c r="L7" s="400"/>
      <c r="M7" s="400"/>
      <c r="N7" s="400"/>
      <c r="O7" s="400"/>
      <c r="P7" s="400"/>
      <c r="Q7" s="406"/>
      <c r="R7" s="352">
        <v>0</v>
      </c>
      <c r="S7" s="362"/>
      <c r="T7" s="353"/>
      <c r="U7" s="352">
        <v>0</v>
      </c>
      <c r="V7" s="362"/>
      <c r="W7" s="353"/>
      <c r="X7" s="352">
        <v>35</v>
      </c>
      <c r="Y7" s="362"/>
      <c r="Z7" s="353"/>
      <c r="AA7" s="352">
        <f>X7-U7</f>
        <v>35</v>
      </c>
      <c r="AB7" s="362"/>
      <c r="AC7" s="353"/>
      <c r="AD7" s="407" t="e">
        <f>(X7/U7)*100</f>
        <v>#DIV/0!</v>
      </c>
      <c r="AE7" s="408"/>
      <c r="AF7" s="409"/>
    </row>
    <row r="8" spans="1:32" s="124" customFormat="1" ht="20.100000000000001" customHeight="1">
      <c r="A8" s="176">
        <v>2</v>
      </c>
      <c r="B8" s="403" t="s">
        <v>474</v>
      </c>
      <c r="C8" s="404"/>
      <c r="D8" s="399">
        <v>39072</v>
      </c>
      <c r="E8" s="400"/>
      <c r="F8" s="400"/>
      <c r="G8" s="405" t="s">
        <v>513</v>
      </c>
      <c r="H8" s="400"/>
      <c r="I8" s="400"/>
      <c r="J8" s="400"/>
      <c r="K8" s="400"/>
      <c r="L8" s="400"/>
      <c r="M8" s="400"/>
      <c r="N8" s="400"/>
      <c r="O8" s="400"/>
      <c r="P8" s="400"/>
      <c r="Q8" s="406"/>
      <c r="R8" s="352">
        <v>0</v>
      </c>
      <c r="S8" s="362"/>
      <c r="T8" s="353"/>
      <c r="U8" s="352">
        <v>0</v>
      </c>
      <c r="V8" s="362"/>
      <c r="W8" s="353"/>
      <c r="X8" s="352">
        <v>0</v>
      </c>
      <c r="Y8" s="362"/>
      <c r="Z8" s="353"/>
      <c r="AA8" s="352">
        <f>X8-U8</f>
        <v>0</v>
      </c>
      <c r="AB8" s="362"/>
      <c r="AC8" s="353"/>
      <c r="AD8" s="407" t="e">
        <f>(X8/U8)*100</f>
        <v>#DIV/0!</v>
      </c>
      <c r="AE8" s="408"/>
      <c r="AF8" s="409"/>
    </row>
    <row r="9" spans="1:32" s="124" customFormat="1" ht="24.95" customHeight="1">
      <c r="A9" s="452" t="s">
        <v>53</v>
      </c>
      <c r="B9" s="453"/>
      <c r="C9" s="453"/>
      <c r="D9" s="453"/>
      <c r="E9" s="453"/>
      <c r="F9" s="453"/>
      <c r="G9" s="453"/>
      <c r="H9" s="453"/>
      <c r="I9" s="453"/>
      <c r="J9" s="453"/>
      <c r="K9" s="453"/>
      <c r="L9" s="453"/>
      <c r="M9" s="453"/>
      <c r="N9" s="453"/>
      <c r="O9" s="453"/>
      <c r="P9" s="453"/>
      <c r="Q9" s="454"/>
      <c r="R9" s="354">
        <f>SUM(R7:R8)</f>
        <v>0</v>
      </c>
      <c r="S9" s="363"/>
      <c r="T9" s="355"/>
      <c r="U9" s="354">
        <f>SUM(U7:U8)</f>
        <v>0</v>
      </c>
      <c r="V9" s="363"/>
      <c r="W9" s="355"/>
      <c r="X9" s="354">
        <f>SUM(X7:X8)</f>
        <v>35</v>
      </c>
      <c r="Y9" s="363"/>
      <c r="Z9" s="355"/>
      <c r="AA9" s="354">
        <f>X9-U9</f>
        <v>35</v>
      </c>
      <c r="AB9" s="363"/>
      <c r="AC9" s="355"/>
      <c r="AD9" s="447" t="e">
        <f>(X9/U9)*100</f>
        <v>#DIV/0!</v>
      </c>
      <c r="AE9" s="448"/>
      <c r="AF9" s="449"/>
    </row>
    <row r="10" spans="1:32" s="124" customFormat="1" ht="11.25" customHeight="1">
      <c r="A10" s="157"/>
      <c r="B10" s="157"/>
      <c r="C10" s="157"/>
      <c r="D10" s="157"/>
      <c r="E10" s="157"/>
      <c r="F10" s="157"/>
      <c r="G10" s="157"/>
      <c r="H10" s="157"/>
      <c r="I10" s="157"/>
      <c r="J10" s="157"/>
      <c r="K10" s="157"/>
      <c r="L10" s="157"/>
      <c r="M10" s="157"/>
      <c r="N10" s="155"/>
      <c r="O10" s="155"/>
      <c r="P10" s="155"/>
      <c r="Q10" s="155"/>
      <c r="R10" s="155"/>
      <c r="S10" s="155"/>
      <c r="T10" s="155"/>
      <c r="U10" s="155"/>
      <c r="V10" s="155"/>
      <c r="W10" s="155"/>
      <c r="X10" s="155"/>
      <c r="Y10" s="155"/>
      <c r="Z10" s="155"/>
      <c r="AA10" s="155"/>
      <c r="AB10" s="155"/>
      <c r="AC10" s="155"/>
      <c r="AD10" s="155"/>
      <c r="AE10" s="177"/>
      <c r="AF10" s="177"/>
    </row>
    <row r="11" spans="1:32" s="124" customFormat="1" ht="10.5" customHeight="1">
      <c r="A11" s="178"/>
      <c r="B11" s="178"/>
      <c r="C11" s="178"/>
      <c r="D11" s="178"/>
      <c r="E11" s="178"/>
      <c r="F11" s="178"/>
      <c r="G11" s="178"/>
      <c r="H11" s="178"/>
      <c r="I11" s="178"/>
      <c r="J11" s="178"/>
      <c r="K11" s="178"/>
      <c r="L11" s="178"/>
      <c r="M11" s="178"/>
      <c r="N11" s="179"/>
      <c r="O11" s="179"/>
      <c r="P11" s="179"/>
      <c r="Q11" s="179"/>
      <c r="R11" s="180"/>
      <c r="S11" s="180"/>
      <c r="T11" s="180"/>
      <c r="U11" s="180"/>
      <c r="V11" s="180"/>
      <c r="W11" s="180"/>
      <c r="X11" s="181"/>
      <c r="Y11" s="181"/>
      <c r="Z11" s="181"/>
      <c r="AA11" s="181"/>
      <c r="AB11" s="181"/>
      <c r="AC11" s="181"/>
      <c r="AD11" s="181"/>
      <c r="AE11" s="182"/>
      <c r="AF11" s="182"/>
    </row>
    <row r="12" spans="1:32" s="183" customFormat="1" ht="18.75" customHeight="1">
      <c r="C12" s="183" t="s">
        <v>394</v>
      </c>
    </row>
    <row r="13" spans="1:32" s="183" customFormat="1" ht="18.75" customHeight="1">
      <c r="AF13" s="167" t="s">
        <v>378</v>
      </c>
    </row>
    <row r="14" spans="1:32" s="124" customFormat="1" ht="45.75" customHeight="1">
      <c r="A14" s="424" t="s">
        <v>49</v>
      </c>
      <c r="B14" s="433" t="s">
        <v>135</v>
      </c>
      <c r="C14" s="434"/>
      <c r="D14" s="350" t="s">
        <v>132</v>
      </c>
      <c r="E14" s="350"/>
      <c r="F14" s="350"/>
      <c r="G14" s="350"/>
      <c r="H14" s="333" t="s">
        <v>204</v>
      </c>
      <c r="I14" s="334"/>
      <c r="J14" s="334"/>
      <c r="K14" s="334"/>
      <c r="L14" s="334"/>
      <c r="M14" s="334"/>
      <c r="N14" s="334"/>
      <c r="O14" s="335"/>
      <c r="P14" s="333" t="s">
        <v>315</v>
      </c>
      <c r="Q14" s="335"/>
      <c r="R14" s="368" t="s">
        <v>134</v>
      </c>
      <c r="S14" s="370"/>
      <c r="T14" s="370"/>
      <c r="U14" s="370"/>
      <c r="V14" s="370"/>
      <c r="W14" s="370"/>
      <c r="X14" s="370"/>
      <c r="Y14" s="370"/>
      <c r="Z14" s="369"/>
      <c r="AA14" s="350" t="s">
        <v>438</v>
      </c>
      <c r="AB14" s="351"/>
      <c r="AC14" s="351"/>
      <c r="AD14" s="350" t="s">
        <v>439</v>
      </c>
      <c r="AE14" s="351"/>
      <c r="AF14" s="351"/>
    </row>
    <row r="15" spans="1:32" s="124" customFormat="1" ht="24.95" customHeight="1">
      <c r="A15" s="424"/>
      <c r="B15" s="435"/>
      <c r="C15" s="436"/>
      <c r="D15" s="350"/>
      <c r="E15" s="350"/>
      <c r="F15" s="350"/>
      <c r="G15" s="350"/>
      <c r="H15" s="425"/>
      <c r="I15" s="426"/>
      <c r="J15" s="426"/>
      <c r="K15" s="426"/>
      <c r="L15" s="426"/>
      <c r="M15" s="426"/>
      <c r="N15" s="426"/>
      <c r="O15" s="427"/>
      <c r="P15" s="425"/>
      <c r="Q15" s="427"/>
      <c r="R15" s="333" t="s">
        <v>433</v>
      </c>
      <c r="S15" s="334"/>
      <c r="T15" s="335"/>
      <c r="U15" s="333" t="s">
        <v>434</v>
      </c>
      <c r="V15" s="334"/>
      <c r="W15" s="335"/>
      <c r="X15" s="333" t="s">
        <v>435</v>
      </c>
      <c r="Y15" s="455"/>
      <c r="Z15" s="456"/>
      <c r="AA15" s="351"/>
      <c r="AB15" s="351"/>
      <c r="AC15" s="351"/>
      <c r="AD15" s="351"/>
      <c r="AE15" s="351"/>
      <c r="AF15" s="351"/>
    </row>
    <row r="16" spans="1:32" s="124" customFormat="1" ht="48" customHeight="1">
      <c r="A16" s="424"/>
      <c r="B16" s="437"/>
      <c r="C16" s="438"/>
      <c r="D16" s="350"/>
      <c r="E16" s="350"/>
      <c r="F16" s="350"/>
      <c r="G16" s="350"/>
      <c r="H16" s="336"/>
      <c r="I16" s="337"/>
      <c r="J16" s="337"/>
      <c r="K16" s="337"/>
      <c r="L16" s="337"/>
      <c r="M16" s="337"/>
      <c r="N16" s="337"/>
      <c r="O16" s="338"/>
      <c r="P16" s="336"/>
      <c r="Q16" s="338"/>
      <c r="R16" s="336"/>
      <c r="S16" s="337"/>
      <c r="T16" s="338"/>
      <c r="U16" s="336"/>
      <c r="V16" s="337"/>
      <c r="W16" s="338"/>
      <c r="X16" s="457"/>
      <c r="Y16" s="458"/>
      <c r="Z16" s="459"/>
      <c r="AA16" s="351"/>
      <c r="AB16" s="351"/>
      <c r="AC16" s="351"/>
      <c r="AD16" s="351"/>
      <c r="AE16" s="351"/>
      <c r="AF16" s="351"/>
    </row>
    <row r="17" spans="1:32" s="124" customFormat="1" ht="18.75" customHeight="1">
      <c r="A17" s="184">
        <v>1</v>
      </c>
      <c r="B17" s="401">
        <v>2</v>
      </c>
      <c r="C17" s="402"/>
      <c r="D17" s="395">
        <v>3</v>
      </c>
      <c r="E17" s="395"/>
      <c r="F17" s="395"/>
      <c r="G17" s="395"/>
      <c r="H17" s="391">
        <v>4</v>
      </c>
      <c r="I17" s="431"/>
      <c r="J17" s="431"/>
      <c r="K17" s="431"/>
      <c r="L17" s="431"/>
      <c r="M17" s="431"/>
      <c r="N17" s="431"/>
      <c r="O17" s="392"/>
      <c r="P17" s="391">
        <v>5</v>
      </c>
      <c r="Q17" s="392"/>
      <c r="R17" s="391">
        <v>6</v>
      </c>
      <c r="S17" s="431"/>
      <c r="T17" s="392"/>
      <c r="U17" s="391">
        <v>7</v>
      </c>
      <c r="V17" s="431"/>
      <c r="W17" s="392"/>
      <c r="X17" s="391">
        <v>8</v>
      </c>
      <c r="Y17" s="431"/>
      <c r="Z17" s="392"/>
      <c r="AA17" s="391">
        <v>9</v>
      </c>
      <c r="AB17" s="431"/>
      <c r="AC17" s="392"/>
      <c r="AD17" s="391">
        <v>10</v>
      </c>
      <c r="AE17" s="431"/>
      <c r="AF17" s="392"/>
    </row>
    <row r="18" spans="1:32" s="124" customFormat="1" ht="20.100000000000001" customHeight="1">
      <c r="A18" s="185">
        <v>1</v>
      </c>
      <c r="B18" s="389" t="s">
        <v>465</v>
      </c>
      <c r="C18" s="390"/>
      <c r="D18" s="432" t="s">
        <v>466</v>
      </c>
      <c r="E18" s="432"/>
      <c r="F18" s="432"/>
      <c r="G18" s="432"/>
      <c r="H18" s="428" t="s">
        <v>467</v>
      </c>
      <c r="I18" s="429"/>
      <c r="J18" s="429"/>
      <c r="K18" s="429"/>
      <c r="L18" s="429"/>
      <c r="M18" s="429"/>
      <c r="N18" s="429"/>
      <c r="O18" s="430"/>
      <c r="P18" s="393" t="s">
        <v>468</v>
      </c>
      <c r="Q18" s="394"/>
      <c r="R18" s="352">
        <v>0</v>
      </c>
      <c r="S18" s="362"/>
      <c r="T18" s="353"/>
      <c r="U18" s="352">
        <v>0</v>
      </c>
      <c r="V18" s="362"/>
      <c r="W18" s="353"/>
      <c r="X18" s="352">
        <v>15</v>
      </c>
      <c r="Y18" s="362"/>
      <c r="Z18" s="353"/>
      <c r="AA18" s="352">
        <f>X18-U18</f>
        <v>15</v>
      </c>
      <c r="AB18" s="362"/>
      <c r="AC18" s="353"/>
      <c r="AD18" s="407" t="e">
        <f>(X18/U18)*100</f>
        <v>#DIV/0!</v>
      </c>
      <c r="AE18" s="408"/>
      <c r="AF18" s="409"/>
    </row>
    <row r="19" spans="1:32" s="124" customFormat="1" ht="20.100000000000001" customHeight="1">
      <c r="A19" s="185"/>
      <c r="B19" s="389"/>
      <c r="C19" s="390"/>
      <c r="D19" s="432"/>
      <c r="E19" s="432"/>
      <c r="F19" s="432"/>
      <c r="G19" s="432"/>
      <c r="H19" s="428"/>
      <c r="I19" s="429"/>
      <c r="J19" s="429"/>
      <c r="K19" s="429"/>
      <c r="L19" s="429"/>
      <c r="M19" s="429"/>
      <c r="N19" s="429"/>
      <c r="O19" s="430"/>
      <c r="P19" s="393"/>
      <c r="Q19" s="394"/>
      <c r="R19" s="352"/>
      <c r="S19" s="362"/>
      <c r="T19" s="353"/>
      <c r="U19" s="352"/>
      <c r="V19" s="362"/>
      <c r="W19" s="353"/>
      <c r="X19" s="352"/>
      <c r="Y19" s="362"/>
      <c r="Z19" s="353"/>
      <c r="AA19" s="352">
        <f>X19-U19</f>
        <v>0</v>
      </c>
      <c r="AB19" s="362"/>
      <c r="AC19" s="353"/>
      <c r="AD19" s="407" t="e">
        <f>(X19/U19)*100</f>
        <v>#DIV/0!</v>
      </c>
      <c r="AE19" s="408"/>
      <c r="AF19" s="409"/>
    </row>
    <row r="20" spans="1:32" s="124" customFormat="1" ht="20.100000000000001" customHeight="1">
      <c r="A20" s="185"/>
      <c r="B20" s="389"/>
      <c r="C20" s="390"/>
      <c r="D20" s="432"/>
      <c r="E20" s="432"/>
      <c r="F20" s="432"/>
      <c r="G20" s="432"/>
      <c r="H20" s="428"/>
      <c r="I20" s="429"/>
      <c r="J20" s="429"/>
      <c r="K20" s="429"/>
      <c r="L20" s="429"/>
      <c r="M20" s="429"/>
      <c r="N20" s="429"/>
      <c r="O20" s="430"/>
      <c r="P20" s="393"/>
      <c r="Q20" s="394"/>
      <c r="R20" s="352"/>
      <c r="S20" s="362"/>
      <c r="T20" s="353"/>
      <c r="U20" s="352"/>
      <c r="V20" s="362"/>
      <c r="W20" s="353"/>
      <c r="X20" s="352"/>
      <c r="Y20" s="362"/>
      <c r="Z20" s="353"/>
      <c r="AA20" s="352">
        <f>X20-U20</f>
        <v>0</v>
      </c>
      <c r="AB20" s="362"/>
      <c r="AC20" s="353"/>
      <c r="AD20" s="407" t="e">
        <f>(X20/U20)*100</f>
        <v>#DIV/0!</v>
      </c>
      <c r="AE20" s="408"/>
      <c r="AF20" s="409"/>
    </row>
    <row r="21" spans="1:32" s="124" customFormat="1" ht="20.100000000000001" customHeight="1">
      <c r="A21" s="185"/>
      <c r="B21" s="389"/>
      <c r="C21" s="390"/>
      <c r="D21" s="432"/>
      <c r="E21" s="432"/>
      <c r="F21" s="432"/>
      <c r="G21" s="432"/>
      <c r="H21" s="428"/>
      <c r="I21" s="429"/>
      <c r="J21" s="429"/>
      <c r="K21" s="429"/>
      <c r="L21" s="429"/>
      <c r="M21" s="429"/>
      <c r="N21" s="429"/>
      <c r="O21" s="430"/>
      <c r="P21" s="393"/>
      <c r="Q21" s="394"/>
      <c r="R21" s="352"/>
      <c r="S21" s="362"/>
      <c r="T21" s="353"/>
      <c r="U21" s="352"/>
      <c r="V21" s="362"/>
      <c r="W21" s="353"/>
      <c r="X21" s="352"/>
      <c r="Y21" s="362"/>
      <c r="Z21" s="353"/>
      <c r="AA21" s="352">
        <f>X21-U21</f>
        <v>0</v>
      </c>
      <c r="AB21" s="362"/>
      <c r="AC21" s="353"/>
      <c r="AD21" s="407" t="e">
        <f>(X21/U21)*100</f>
        <v>#DIV/0!</v>
      </c>
      <c r="AE21" s="408"/>
      <c r="AF21" s="409"/>
    </row>
    <row r="22" spans="1:32" s="124" customFormat="1" ht="24.95" customHeight="1">
      <c r="A22" s="452" t="s">
        <v>53</v>
      </c>
      <c r="B22" s="453"/>
      <c r="C22" s="453"/>
      <c r="D22" s="453"/>
      <c r="E22" s="453"/>
      <c r="F22" s="453"/>
      <c r="G22" s="453"/>
      <c r="H22" s="453"/>
      <c r="I22" s="453"/>
      <c r="J22" s="453"/>
      <c r="K22" s="453"/>
      <c r="L22" s="453"/>
      <c r="M22" s="453"/>
      <c r="N22" s="453"/>
      <c r="O22" s="453"/>
      <c r="P22" s="453"/>
      <c r="Q22" s="454"/>
      <c r="R22" s="354">
        <f>SUM(R18:R21)</f>
        <v>0</v>
      </c>
      <c r="S22" s="363"/>
      <c r="T22" s="355"/>
      <c r="U22" s="354">
        <f>SUM(U18:U21)</f>
        <v>0</v>
      </c>
      <c r="V22" s="363"/>
      <c r="W22" s="355"/>
      <c r="X22" s="354">
        <f>SUM(X18:X21)</f>
        <v>15</v>
      </c>
      <c r="Y22" s="363"/>
      <c r="Z22" s="355"/>
      <c r="AA22" s="354">
        <f>X22-U22</f>
        <v>15</v>
      </c>
      <c r="AB22" s="363"/>
      <c r="AC22" s="355"/>
      <c r="AD22" s="447" t="e">
        <f>(X22/U22)*100</f>
        <v>#DIV/0!</v>
      </c>
      <c r="AE22" s="448"/>
      <c r="AF22" s="449"/>
    </row>
    <row r="23" spans="1:32" s="124" customFormat="1">
      <c r="A23" s="120"/>
      <c r="B23" s="120"/>
      <c r="C23" s="120"/>
      <c r="D23" s="120"/>
      <c r="E23" s="120"/>
      <c r="F23" s="120"/>
      <c r="G23" s="120"/>
      <c r="H23" s="120"/>
      <c r="I23" s="120"/>
      <c r="J23" s="120"/>
      <c r="K23" s="120"/>
      <c r="L23" s="120"/>
      <c r="M23" s="120"/>
      <c r="N23" s="120"/>
      <c r="O23" s="120"/>
      <c r="P23" s="120"/>
      <c r="R23" s="172"/>
      <c r="S23" s="172"/>
      <c r="T23" s="172"/>
      <c r="U23" s="172"/>
      <c r="V23" s="172"/>
      <c r="AF23" s="172"/>
    </row>
    <row r="24" spans="1:32" s="124" customFormat="1" ht="16.5" customHeight="1">
      <c r="A24" s="120"/>
      <c r="B24" s="120"/>
      <c r="C24" s="120"/>
      <c r="D24" s="120"/>
      <c r="E24" s="120"/>
      <c r="F24" s="120"/>
      <c r="G24" s="120"/>
      <c r="H24" s="120"/>
      <c r="I24" s="120"/>
      <c r="J24" s="120"/>
      <c r="K24" s="120"/>
      <c r="L24" s="120"/>
      <c r="M24" s="120"/>
      <c r="N24" s="120"/>
      <c r="O24" s="120"/>
      <c r="P24" s="120"/>
      <c r="R24" s="172"/>
      <c r="S24" s="172"/>
      <c r="T24" s="172"/>
      <c r="U24" s="172"/>
      <c r="V24" s="172"/>
      <c r="AF24" s="172"/>
    </row>
    <row r="25" spans="1:32" s="183" customFormat="1" ht="18.75" customHeight="1">
      <c r="C25" s="183" t="s">
        <v>395</v>
      </c>
    </row>
    <row r="26" spans="1:32" s="124" customFormat="1">
      <c r="A26" s="186"/>
      <c r="B26" s="186"/>
      <c r="C26" s="186"/>
      <c r="D26" s="186"/>
      <c r="E26" s="186"/>
      <c r="F26" s="186"/>
      <c r="G26" s="186"/>
      <c r="H26" s="186"/>
      <c r="I26" s="187"/>
      <c r="J26" s="187"/>
      <c r="K26" s="187"/>
      <c r="L26" s="187"/>
      <c r="M26" s="187"/>
      <c r="N26" s="187"/>
      <c r="O26" s="187"/>
      <c r="P26" s="187"/>
      <c r="Q26" s="187"/>
      <c r="R26" s="187"/>
      <c r="S26" s="187"/>
      <c r="T26" s="187"/>
      <c r="U26" s="187"/>
      <c r="V26" s="187"/>
      <c r="W26" s="186"/>
      <c r="Z26" s="450"/>
      <c r="AA26" s="450"/>
      <c r="AB26" s="450"/>
      <c r="AD26" s="451" t="s">
        <v>363</v>
      </c>
      <c r="AE26" s="451"/>
      <c r="AF26" s="451"/>
    </row>
    <row r="27" spans="1:32" s="124" customFormat="1" ht="24.95" customHeight="1">
      <c r="A27" s="418" t="s">
        <v>49</v>
      </c>
      <c r="B27" s="433" t="s">
        <v>156</v>
      </c>
      <c r="C27" s="439"/>
      <c r="D27" s="439"/>
      <c r="E27" s="439"/>
      <c r="F27" s="439"/>
      <c r="G27" s="439"/>
      <c r="H27" s="439"/>
      <c r="I27" s="439"/>
      <c r="J27" s="439"/>
      <c r="K27" s="439"/>
      <c r="L27" s="434"/>
      <c r="M27" s="421" t="s">
        <v>52</v>
      </c>
      <c r="N27" s="422"/>
      <c r="O27" s="422"/>
      <c r="P27" s="423"/>
      <c r="Q27" s="421" t="s">
        <v>77</v>
      </c>
      <c r="R27" s="422"/>
      <c r="S27" s="422"/>
      <c r="T27" s="423"/>
      <c r="U27" s="421" t="s">
        <v>185</v>
      </c>
      <c r="V27" s="422"/>
      <c r="W27" s="422"/>
      <c r="X27" s="423"/>
      <c r="Y27" s="421" t="s">
        <v>104</v>
      </c>
      <c r="Z27" s="422"/>
      <c r="AA27" s="422"/>
      <c r="AB27" s="423"/>
      <c r="AC27" s="421" t="s">
        <v>53</v>
      </c>
      <c r="AD27" s="422"/>
      <c r="AE27" s="422"/>
      <c r="AF27" s="423"/>
    </row>
    <row r="28" spans="1:32" s="124" customFormat="1" ht="24.95" customHeight="1">
      <c r="A28" s="419"/>
      <c r="B28" s="435"/>
      <c r="C28" s="440"/>
      <c r="D28" s="440"/>
      <c r="E28" s="440"/>
      <c r="F28" s="440"/>
      <c r="G28" s="440"/>
      <c r="H28" s="440"/>
      <c r="I28" s="440"/>
      <c r="J28" s="440"/>
      <c r="K28" s="440"/>
      <c r="L28" s="436"/>
      <c r="M28" s="416" t="s">
        <v>154</v>
      </c>
      <c r="N28" s="416" t="s">
        <v>155</v>
      </c>
      <c r="O28" s="416" t="s">
        <v>167</v>
      </c>
      <c r="P28" s="416" t="s">
        <v>168</v>
      </c>
      <c r="Q28" s="416" t="s">
        <v>154</v>
      </c>
      <c r="R28" s="416" t="s">
        <v>155</v>
      </c>
      <c r="S28" s="416" t="s">
        <v>167</v>
      </c>
      <c r="T28" s="416" t="s">
        <v>168</v>
      </c>
      <c r="U28" s="416" t="s">
        <v>154</v>
      </c>
      <c r="V28" s="416" t="s">
        <v>155</v>
      </c>
      <c r="W28" s="416" t="s">
        <v>167</v>
      </c>
      <c r="X28" s="416" t="s">
        <v>168</v>
      </c>
      <c r="Y28" s="416" t="s">
        <v>154</v>
      </c>
      <c r="Z28" s="416" t="s">
        <v>155</v>
      </c>
      <c r="AA28" s="416" t="s">
        <v>167</v>
      </c>
      <c r="AB28" s="416" t="s">
        <v>168</v>
      </c>
      <c r="AC28" s="416" t="s">
        <v>497</v>
      </c>
      <c r="AD28" s="416" t="s">
        <v>498</v>
      </c>
      <c r="AE28" s="416" t="s">
        <v>167</v>
      </c>
      <c r="AF28" s="416" t="s">
        <v>168</v>
      </c>
    </row>
    <row r="29" spans="1:32" s="124" customFormat="1" ht="24.95" customHeight="1">
      <c r="A29" s="420"/>
      <c r="B29" s="437"/>
      <c r="C29" s="441"/>
      <c r="D29" s="441"/>
      <c r="E29" s="441"/>
      <c r="F29" s="441"/>
      <c r="G29" s="441"/>
      <c r="H29" s="441"/>
      <c r="I29" s="441"/>
      <c r="J29" s="441"/>
      <c r="K29" s="441"/>
      <c r="L29" s="438"/>
      <c r="M29" s="417"/>
      <c r="N29" s="417"/>
      <c r="O29" s="417"/>
      <c r="P29" s="417"/>
      <c r="Q29" s="417"/>
      <c r="R29" s="417"/>
      <c r="S29" s="417"/>
      <c r="T29" s="417"/>
      <c r="U29" s="417"/>
      <c r="V29" s="417"/>
      <c r="W29" s="417"/>
      <c r="X29" s="417"/>
      <c r="Y29" s="417"/>
      <c r="Z29" s="417"/>
      <c r="AA29" s="417"/>
      <c r="AB29" s="417"/>
      <c r="AC29" s="417"/>
      <c r="AD29" s="417"/>
      <c r="AE29" s="417"/>
      <c r="AF29" s="417"/>
    </row>
    <row r="30" spans="1:32" s="124" customFormat="1" ht="18.75" customHeight="1">
      <c r="A30" s="188">
        <v>1</v>
      </c>
      <c r="B30" s="460">
        <v>2</v>
      </c>
      <c r="C30" s="460"/>
      <c r="D30" s="460"/>
      <c r="E30" s="460"/>
      <c r="F30" s="460"/>
      <c r="G30" s="460"/>
      <c r="H30" s="460"/>
      <c r="I30" s="460"/>
      <c r="J30" s="460"/>
      <c r="K30" s="460"/>
      <c r="L30" s="460"/>
      <c r="M30" s="189">
        <v>3</v>
      </c>
      <c r="N30" s="189">
        <v>4</v>
      </c>
      <c r="O30" s="189">
        <v>5</v>
      </c>
      <c r="P30" s="189">
        <v>6</v>
      </c>
      <c r="Q30" s="189">
        <v>7</v>
      </c>
      <c r="R30" s="189">
        <v>8</v>
      </c>
      <c r="S30" s="189">
        <v>9</v>
      </c>
      <c r="T30" s="189">
        <v>10</v>
      </c>
      <c r="U30" s="189">
        <v>11</v>
      </c>
      <c r="V30" s="189">
        <v>12</v>
      </c>
      <c r="W30" s="189">
        <v>13</v>
      </c>
      <c r="X30" s="189">
        <v>14</v>
      </c>
      <c r="Y30" s="189">
        <v>15</v>
      </c>
      <c r="Z30" s="189">
        <v>16</v>
      </c>
      <c r="AA30" s="189">
        <v>17</v>
      </c>
      <c r="AB30" s="189">
        <v>18</v>
      </c>
      <c r="AC30" s="189">
        <v>19</v>
      </c>
      <c r="AD30" s="189">
        <v>20</v>
      </c>
      <c r="AE30" s="189">
        <v>21</v>
      </c>
      <c r="AF30" s="189">
        <v>22</v>
      </c>
    </row>
    <row r="31" spans="1:32" s="124" customFormat="1" ht="20.100000000000001" customHeight="1">
      <c r="A31" s="190">
        <v>1</v>
      </c>
      <c r="B31" s="442" t="s">
        <v>476</v>
      </c>
      <c r="C31" s="443"/>
      <c r="D31" s="443"/>
      <c r="E31" s="443"/>
      <c r="F31" s="443"/>
      <c r="G31" s="443"/>
      <c r="H31" s="443"/>
      <c r="I31" s="443"/>
      <c r="J31" s="443"/>
      <c r="K31" s="443"/>
      <c r="L31" s="444"/>
      <c r="M31" s="161"/>
      <c r="N31" s="161"/>
      <c r="O31" s="161">
        <f>N31-M31</f>
        <v>0</v>
      </c>
      <c r="P31" s="229" t="e">
        <f>N31/M31*100</f>
        <v>#DIV/0!</v>
      </c>
      <c r="Q31" s="161"/>
      <c r="R31" s="161"/>
      <c r="S31" s="161">
        <f>R31-Q31</f>
        <v>0</v>
      </c>
      <c r="T31" s="229" t="e">
        <f>R31/Q31*100</f>
        <v>#DIV/0!</v>
      </c>
      <c r="U31" s="217">
        <v>2050</v>
      </c>
      <c r="V31" s="217">
        <v>421</v>
      </c>
      <c r="W31" s="217">
        <f>V31-U31</f>
        <v>-1629</v>
      </c>
      <c r="X31" s="192">
        <f>V31/U31*100</f>
        <v>20.536585365853657</v>
      </c>
      <c r="Y31" s="161"/>
      <c r="Z31" s="161"/>
      <c r="AA31" s="161">
        <f>Z31-Y31</f>
        <v>0</v>
      </c>
      <c r="AB31" s="229" t="e">
        <f>Z31/Y31*100</f>
        <v>#DIV/0!</v>
      </c>
      <c r="AC31" s="161">
        <f t="shared" ref="AC31:AD64" si="0">SUM(M31,Q31,U31,Y31)</f>
        <v>2050</v>
      </c>
      <c r="AD31" s="161">
        <f t="shared" si="0"/>
        <v>421</v>
      </c>
      <c r="AE31" s="161">
        <f>AD31-AC31</f>
        <v>-1629</v>
      </c>
      <c r="AF31" s="191">
        <f>AD31/AC31*100</f>
        <v>20.536585365853657</v>
      </c>
    </row>
    <row r="32" spans="1:32" s="124" customFormat="1" ht="20.100000000000001" customHeight="1">
      <c r="A32" s="190"/>
      <c r="B32" s="445" t="s">
        <v>477</v>
      </c>
      <c r="C32" s="445"/>
      <c r="D32" s="445"/>
      <c r="E32" s="445"/>
      <c r="F32" s="445"/>
      <c r="G32" s="445"/>
      <c r="H32" s="445"/>
      <c r="I32" s="445"/>
      <c r="J32" s="445"/>
      <c r="K32" s="445"/>
      <c r="L32" s="445"/>
      <c r="M32" s="161"/>
      <c r="N32" s="161"/>
      <c r="O32" s="161">
        <f>N32-M32</f>
        <v>0</v>
      </c>
      <c r="P32" s="229" t="e">
        <f>N32/M32*100</f>
        <v>#DIV/0!</v>
      </c>
      <c r="Q32" s="161"/>
      <c r="R32" s="161"/>
      <c r="S32" s="161">
        <f>R32-Q32</f>
        <v>0</v>
      </c>
      <c r="T32" s="229" t="e">
        <f>R32/Q32*100</f>
        <v>#DIV/0!</v>
      </c>
      <c r="U32" s="161">
        <v>206</v>
      </c>
      <c r="V32" s="161">
        <v>0</v>
      </c>
      <c r="W32" s="161">
        <f>V32-U32</f>
        <v>-206</v>
      </c>
      <c r="X32" s="191">
        <f>V32/U32*100</f>
        <v>0</v>
      </c>
      <c r="Y32" s="161"/>
      <c r="Z32" s="161"/>
      <c r="AA32" s="161">
        <f>Z32-Y32</f>
        <v>0</v>
      </c>
      <c r="AB32" s="229" t="e">
        <f>Z32/Y32*100</f>
        <v>#DIV/0!</v>
      </c>
      <c r="AC32" s="161">
        <f t="shared" si="0"/>
        <v>206</v>
      </c>
      <c r="AD32" s="216">
        <f t="shared" si="0"/>
        <v>0</v>
      </c>
      <c r="AE32" s="161">
        <f>AD32-AC32</f>
        <v>-206</v>
      </c>
      <c r="AF32" s="191">
        <f t="shared" ref="AF32:AF64" si="1">AD32/AC32*100</f>
        <v>0</v>
      </c>
    </row>
    <row r="33" spans="1:32" s="124" customFormat="1" ht="20.100000000000001" customHeight="1">
      <c r="A33" s="218"/>
      <c r="B33" s="445" t="s">
        <v>478</v>
      </c>
      <c r="C33" s="445"/>
      <c r="D33" s="445"/>
      <c r="E33" s="445"/>
      <c r="F33" s="445"/>
      <c r="G33" s="445"/>
      <c r="H33" s="445"/>
      <c r="I33" s="445"/>
      <c r="J33" s="445"/>
      <c r="K33" s="445"/>
      <c r="L33" s="445"/>
      <c r="M33" s="219"/>
      <c r="N33" s="216"/>
      <c r="O33" s="216"/>
      <c r="P33" s="191"/>
      <c r="Q33" s="216"/>
      <c r="R33" s="216"/>
      <c r="S33" s="216"/>
      <c r="T33" s="191"/>
      <c r="U33" s="216">
        <v>64</v>
      </c>
      <c r="V33" s="216">
        <v>0</v>
      </c>
      <c r="W33" s="216">
        <f t="shared" ref="W33:W64" si="2">V33-U33</f>
        <v>-64</v>
      </c>
      <c r="X33" s="191">
        <f t="shared" ref="X33:X64" si="3">V33/U33*100</f>
        <v>0</v>
      </c>
      <c r="Y33" s="216"/>
      <c r="Z33" s="216"/>
      <c r="AA33" s="216"/>
      <c r="AB33" s="191"/>
      <c r="AC33" s="216">
        <f t="shared" si="0"/>
        <v>64</v>
      </c>
      <c r="AD33" s="216">
        <f t="shared" si="0"/>
        <v>0</v>
      </c>
      <c r="AE33" s="216">
        <f t="shared" ref="AE33:AE64" si="4">AD33-AC33</f>
        <v>-64</v>
      </c>
      <c r="AF33" s="191">
        <f t="shared" si="1"/>
        <v>0</v>
      </c>
    </row>
    <row r="34" spans="1:32" s="124" customFormat="1" ht="20.100000000000001" customHeight="1">
      <c r="A34" s="218"/>
      <c r="B34" s="445" t="s">
        <v>479</v>
      </c>
      <c r="C34" s="445"/>
      <c r="D34" s="445"/>
      <c r="E34" s="445"/>
      <c r="F34" s="445"/>
      <c r="G34" s="445"/>
      <c r="H34" s="445"/>
      <c r="I34" s="445"/>
      <c r="J34" s="445"/>
      <c r="K34" s="445"/>
      <c r="L34" s="445"/>
      <c r="M34" s="216"/>
      <c r="N34" s="216"/>
      <c r="O34" s="216"/>
      <c r="P34" s="191"/>
      <c r="Q34" s="216"/>
      <c r="R34" s="216"/>
      <c r="S34" s="216"/>
      <c r="T34" s="191"/>
      <c r="U34" s="216">
        <v>26</v>
      </c>
      <c r="V34" s="216">
        <v>0</v>
      </c>
      <c r="W34" s="216">
        <f t="shared" si="2"/>
        <v>-26</v>
      </c>
      <c r="X34" s="191">
        <f t="shared" si="3"/>
        <v>0</v>
      </c>
      <c r="Y34" s="216"/>
      <c r="Z34" s="216"/>
      <c r="AA34" s="216"/>
      <c r="AB34" s="191"/>
      <c r="AC34" s="216">
        <f t="shared" si="0"/>
        <v>26</v>
      </c>
      <c r="AD34" s="216">
        <f t="shared" si="0"/>
        <v>0</v>
      </c>
      <c r="AE34" s="216">
        <f t="shared" si="4"/>
        <v>-26</v>
      </c>
      <c r="AF34" s="191">
        <f t="shared" si="1"/>
        <v>0</v>
      </c>
    </row>
    <row r="35" spans="1:32" s="124" customFormat="1" ht="20.100000000000001" customHeight="1">
      <c r="A35" s="218"/>
      <c r="B35" s="445" t="s">
        <v>480</v>
      </c>
      <c r="C35" s="445"/>
      <c r="D35" s="445"/>
      <c r="E35" s="445"/>
      <c r="F35" s="445"/>
      <c r="G35" s="445"/>
      <c r="H35" s="445"/>
      <c r="I35" s="445"/>
      <c r="J35" s="445"/>
      <c r="K35" s="445"/>
      <c r="L35" s="445"/>
      <c r="M35" s="216"/>
      <c r="N35" s="216"/>
      <c r="O35" s="216"/>
      <c r="P35" s="191"/>
      <c r="Q35" s="216"/>
      <c r="R35" s="216"/>
      <c r="S35" s="216"/>
      <c r="T35" s="191"/>
      <c r="U35" s="216">
        <v>36</v>
      </c>
      <c r="V35" s="216">
        <v>0</v>
      </c>
      <c r="W35" s="216">
        <f t="shared" si="2"/>
        <v>-36</v>
      </c>
      <c r="X35" s="191">
        <f t="shared" si="3"/>
        <v>0</v>
      </c>
      <c r="Y35" s="216"/>
      <c r="Z35" s="216"/>
      <c r="AA35" s="216"/>
      <c r="AB35" s="191"/>
      <c r="AC35" s="216">
        <f t="shared" si="0"/>
        <v>36</v>
      </c>
      <c r="AD35" s="216">
        <f t="shared" si="0"/>
        <v>0</v>
      </c>
      <c r="AE35" s="216">
        <f t="shared" si="4"/>
        <v>-36</v>
      </c>
      <c r="AF35" s="191">
        <f t="shared" si="1"/>
        <v>0</v>
      </c>
    </row>
    <row r="36" spans="1:32" s="124" customFormat="1" ht="20.100000000000001" customHeight="1">
      <c r="A36" s="218"/>
      <c r="B36" s="445" t="s">
        <v>481</v>
      </c>
      <c r="C36" s="445"/>
      <c r="D36" s="445"/>
      <c r="E36" s="445"/>
      <c r="F36" s="445"/>
      <c r="G36" s="445"/>
      <c r="H36" s="445"/>
      <c r="I36" s="445"/>
      <c r="J36" s="445"/>
      <c r="K36" s="445"/>
      <c r="L36" s="445"/>
      <c r="M36" s="216"/>
      <c r="N36" s="216"/>
      <c r="O36" s="216"/>
      <c r="P36" s="191"/>
      <c r="Q36" s="216"/>
      <c r="R36" s="216"/>
      <c r="S36" s="216"/>
      <c r="T36" s="191"/>
      <c r="U36" s="216">
        <v>12</v>
      </c>
      <c r="V36" s="216">
        <v>0</v>
      </c>
      <c r="W36" s="216">
        <f t="shared" si="2"/>
        <v>-12</v>
      </c>
      <c r="X36" s="191">
        <f t="shared" si="3"/>
        <v>0</v>
      </c>
      <c r="Y36" s="216"/>
      <c r="Z36" s="216"/>
      <c r="AA36" s="216"/>
      <c r="AB36" s="191"/>
      <c r="AC36" s="216">
        <f t="shared" si="0"/>
        <v>12</v>
      </c>
      <c r="AD36" s="216">
        <f t="shared" si="0"/>
        <v>0</v>
      </c>
      <c r="AE36" s="216">
        <f t="shared" si="4"/>
        <v>-12</v>
      </c>
      <c r="AF36" s="191">
        <f t="shared" si="1"/>
        <v>0</v>
      </c>
    </row>
    <row r="37" spans="1:32" s="124" customFormat="1" ht="20.100000000000001" customHeight="1">
      <c r="A37" s="218"/>
      <c r="B37" s="445" t="s">
        <v>482</v>
      </c>
      <c r="C37" s="445"/>
      <c r="D37" s="445"/>
      <c r="E37" s="445"/>
      <c r="F37" s="445"/>
      <c r="G37" s="445"/>
      <c r="H37" s="445"/>
      <c r="I37" s="445"/>
      <c r="J37" s="445"/>
      <c r="K37" s="445"/>
      <c r="L37" s="445"/>
      <c r="M37" s="216"/>
      <c r="N37" s="216"/>
      <c r="O37" s="216"/>
      <c r="P37" s="191"/>
      <c r="Q37" s="216"/>
      <c r="R37" s="216"/>
      <c r="S37" s="216"/>
      <c r="T37" s="191"/>
      <c r="U37" s="216">
        <v>116</v>
      </c>
      <c r="V37" s="216">
        <v>0</v>
      </c>
      <c r="W37" s="216">
        <f t="shared" si="2"/>
        <v>-116</v>
      </c>
      <c r="X37" s="191">
        <f t="shared" si="3"/>
        <v>0</v>
      </c>
      <c r="Y37" s="216"/>
      <c r="Z37" s="216"/>
      <c r="AA37" s="216"/>
      <c r="AB37" s="191"/>
      <c r="AC37" s="216">
        <f t="shared" si="0"/>
        <v>116</v>
      </c>
      <c r="AD37" s="216">
        <f t="shared" si="0"/>
        <v>0</v>
      </c>
      <c r="AE37" s="216">
        <f t="shared" si="4"/>
        <v>-116</v>
      </c>
      <c r="AF37" s="191">
        <f t="shared" si="1"/>
        <v>0</v>
      </c>
    </row>
    <row r="38" spans="1:32" s="124" customFormat="1" ht="20.100000000000001" customHeight="1">
      <c r="A38" s="218"/>
      <c r="B38" s="445" t="s">
        <v>483</v>
      </c>
      <c r="C38" s="445"/>
      <c r="D38" s="445"/>
      <c r="E38" s="445"/>
      <c r="F38" s="445"/>
      <c r="G38" s="445"/>
      <c r="H38" s="445"/>
      <c r="I38" s="445"/>
      <c r="J38" s="445"/>
      <c r="K38" s="445"/>
      <c r="L38" s="445"/>
      <c r="M38" s="216"/>
      <c r="N38" s="216"/>
      <c r="O38" s="216"/>
      <c r="P38" s="191"/>
      <c r="Q38" s="216"/>
      <c r="R38" s="216"/>
      <c r="S38" s="216"/>
      <c r="T38" s="191"/>
      <c r="U38" s="216">
        <v>1077</v>
      </c>
      <c r="V38" s="216">
        <v>0</v>
      </c>
      <c r="W38" s="216">
        <f t="shared" si="2"/>
        <v>-1077</v>
      </c>
      <c r="X38" s="191">
        <f t="shared" si="3"/>
        <v>0</v>
      </c>
      <c r="Y38" s="216"/>
      <c r="Z38" s="216"/>
      <c r="AA38" s="216"/>
      <c r="AB38" s="191"/>
      <c r="AC38" s="216">
        <f t="shared" si="0"/>
        <v>1077</v>
      </c>
      <c r="AD38" s="216">
        <f t="shared" si="0"/>
        <v>0</v>
      </c>
      <c r="AE38" s="216">
        <f t="shared" si="4"/>
        <v>-1077</v>
      </c>
      <c r="AF38" s="191">
        <f t="shared" si="1"/>
        <v>0</v>
      </c>
    </row>
    <row r="39" spans="1:32" s="124" customFormat="1" ht="20.100000000000001" customHeight="1">
      <c r="A39" s="218"/>
      <c r="B39" s="445" t="s">
        <v>484</v>
      </c>
      <c r="C39" s="445"/>
      <c r="D39" s="445"/>
      <c r="E39" s="445"/>
      <c r="F39" s="445"/>
      <c r="G39" s="445"/>
      <c r="H39" s="445"/>
      <c r="I39" s="445"/>
      <c r="J39" s="445"/>
      <c r="K39" s="445"/>
      <c r="L39" s="445"/>
      <c r="M39" s="216"/>
      <c r="N39" s="216"/>
      <c r="O39" s="216"/>
      <c r="P39" s="191"/>
      <c r="Q39" s="216"/>
      <c r="R39" s="216"/>
      <c r="S39" s="216"/>
      <c r="T39" s="191"/>
      <c r="U39" s="216">
        <v>61</v>
      </c>
      <c r="V39" s="216">
        <v>0</v>
      </c>
      <c r="W39" s="216">
        <f t="shared" si="2"/>
        <v>-61</v>
      </c>
      <c r="X39" s="191">
        <f t="shared" si="3"/>
        <v>0</v>
      </c>
      <c r="Y39" s="216"/>
      <c r="Z39" s="216"/>
      <c r="AA39" s="216"/>
      <c r="AB39" s="191"/>
      <c r="AC39" s="216">
        <f t="shared" si="0"/>
        <v>61</v>
      </c>
      <c r="AD39" s="216">
        <f t="shared" si="0"/>
        <v>0</v>
      </c>
      <c r="AE39" s="216">
        <f t="shared" si="4"/>
        <v>-61</v>
      </c>
      <c r="AF39" s="191">
        <f t="shared" si="1"/>
        <v>0</v>
      </c>
    </row>
    <row r="40" spans="1:32" s="124" customFormat="1" ht="20.100000000000001" customHeight="1">
      <c r="A40" s="218"/>
      <c r="B40" s="445" t="s">
        <v>485</v>
      </c>
      <c r="C40" s="445"/>
      <c r="D40" s="445"/>
      <c r="E40" s="445"/>
      <c r="F40" s="445"/>
      <c r="G40" s="445"/>
      <c r="H40" s="445"/>
      <c r="I40" s="445"/>
      <c r="J40" s="445"/>
      <c r="K40" s="445"/>
      <c r="L40" s="445"/>
      <c r="M40" s="216"/>
      <c r="N40" s="216"/>
      <c r="O40" s="216"/>
      <c r="P40" s="191"/>
      <c r="Q40" s="216"/>
      <c r="R40" s="216"/>
      <c r="S40" s="216"/>
      <c r="T40" s="191"/>
      <c r="U40" s="216">
        <v>63</v>
      </c>
      <c r="V40" s="216">
        <v>16</v>
      </c>
      <c r="W40" s="216">
        <f t="shared" si="2"/>
        <v>-47</v>
      </c>
      <c r="X40" s="191">
        <f t="shared" si="3"/>
        <v>25.396825396825395</v>
      </c>
      <c r="Y40" s="216"/>
      <c r="Z40" s="216"/>
      <c r="AA40" s="216"/>
      <c r="AB40" s="191"/>
      <c r="AC40" s="216">
        <f t="shared" si="0"/>
        <v>63</v>
      </c>
      <c r="AD40" s="216">
        <f t="shared" si="0"/>
        <v>16</v>
      </c>
      <c r="AE40" s="216">
        <f t="shared" si="4"/>
        <v>-47</v>
      </c>
      <c r="AF40" s="191">
        <f t="shared" si="1"/>
        <v>25.396825396825395</v>
      </c>
    </row>
    <row r="41" spans="1:32" s="124" customFormat="1" ht="20.100000000000001" customHeight="1">
      <c r="A41" s="218"/>
      <c r="B41" s="445" t="s">
        <v>486</v>
      </c>
      <c r="C41" s="445"/>
      <c r="D41" s="445"/>
      <c r="E41" s="445"/>
      <c r="F41" s="445"/>
      <c r="G41" s="445"/>
      <c r="H41" s="445"/>
      <c r="I41" s="445"/>
      <c r="J41" s="445"/>
      <c r="K41" s="445"/>
      <c r="L41" s="445"/>
      <c r="M41" s="216"/>
      <c r="N41" s="216"/>
      <c r="O41" s="216"/>
      <c r="P41" s="191"/>
      <c r="Q41" s="216"/>
      <c r="R41" s="216"/>
      <c r="S41" s="216"/>
      <c r="T41" s="191"/>
      <c r="U41" s="216">
        <v>22</v>
      </c>
      <c r="V41" s="216">
        <v>0</v>
      </c>
      <c r="W41" s="216">
        <f t="shared" si="2"/>
        <v>-22</v>
      </c>
      <c r="X41" s="191">
        <f t="shared" si="3"/>
        <v>0</v>
      </c>
      <c r="Y41" s="216"/>
      <c r="Z41" s="216"/>
      <c r="AA41" s="216"/>
      <c r="AB41" s="191"/>
      <c r="AC41" s="216">
        <f t="shared" si="0"/>
        <v>22</v>
      </c>
      <c r="AD41" s="216">
        <f t="shared" si="0"/>
        <v>0</v>
      </c>
      <c r="AE41" s="216">
        <f t="shared" si="4"/>
        <v>-22</v>
      </c>
      <c r="AF41" s="191">
        <f t="shared" si="1"/>
        <v>0</v>
      </c>
    </row>
    <row r="42" spans="1:32" s="124" customFormat="1" ht="20.100000000000001" customHeight="1">
      <c r="A42" s="218"/>
      <c r="B42" s="445" t="s">
        <v>487</v>
      </c>
      <c r="C42" s="445"/>
      <c r="D42" s="445"/>
      <c r="E42" s="445"/>
      <c r="F42" s="445"/>
      <c r="G42" s="445"/>
      <c r="H42" s="445"/>
      <c r="I42" s="445"/>
      <c r="J42" s="445"/>
      <c r="K42" s="445"/>
      <c r="L42" s="445"/>
      <c r="M42" s="216"/>
      <c r="N42" s="216"/>
      <c r="O42" s="216"/>
      <c r="P42" s="191"/>
      <c r="Q42" s="216"/>
      <c r="R42" s="216"/>
      <c r="S42" s="216"/>
      <c r="T42" s="191"/>
      <c r="U42" s="216">
        <v>92</v>
      </c>
      <c r="V42" s="216">
        <v>0</v>
      </c>
      <c r="W42" s="216">
        <f t="shared" si="2"/>
        <v>-92</v>
      </c>
      <c r="X42" s="191">
        <f t="shared" si="3"/>
        <v>0</v>
      </c>
      <c r="Y42" s="216"/>
      <c r="Z42" s="216"/>
      <c r="AA42" s="216"/>
      <c r="AB42" s="191"/>
      <c r="AC42" s="216">
        <f t="shared" si="0"/>
        <v>92</v>
      </c>
      <c r="AD42" s="216">
        <f t="shared" si="0"/>
        <v>0</v>
      </c>
      <c r="AE42" s="216">
        <f t="shared" si="4"/>
        <v>-92</v>
      </c>
      <c r="AF42" s="191">
        <f t="shared" si="1"/>
        <v>0</v>
      </c>
    </row>
    <row r="43" spans="1:32" s="124" customFormat="1" ht="20.100000000000001" customHeight="1">
      <c r="A43" s="218"/>
      <c r="B43" s="445" t="s">
        <v>488</v>
      </c>
      <c r="C43" s="445"/>
      <c r="D43" s="445"/>
      <c r="E43" s="445"/>
      <c r="F43" s="445"/>
      <c r="G43" s="445"/>
      <c r="H43" s="445"/>
      <c r="I43" s="445"/>
      <c r="J43" s="445"/>
      <c r="K43" s="445"/>
      <c r="L43" s="445"/>
      <c r="M43" s="216"/>
      <c r="N43" s="216"/>
      <c r="O43" s="216"/>
      <c r="P43" s="191"/>
      <c r="Q43" s="216"/>
      <c r="R43" s="216"/>
      <c r="S43" s="216"/>
      <c r="T43" s="191"/>
      <c r="U43" s="216">
        <v>150</v>
      </c>
      <c r="V43" s="216">
        <v>0</v>
      </c>
      <c r="W43" s="216">
        <f t="shared" si="2"/>
        <v>-150</v>
      </c>
      <c r="X43" s="191">
        <f t="shared" si="3"/>
        <v>0</v>
      </c>
      <c r="Y43" s="216"/>
      <c r="Z43" s="216"/>
      <c r="AA43" s="216"/>
      <c r="AB43" s="191"/>
      <c r="AC43" s="216">
        <f t="shared" si="0"/>
        <v>150</v>
      </c>
      <c r="AD43" s="216">
        <f t="shared" si="0"/>
        <v>0</v>
      </c>
      <c r="AE43" s="216">
        <f t="shared" si="4"/>
        <v>-150</v>
      </c>
      <c r="AF43" s="191">
        <f t="shared" si="1"/>
        <v>0</v>
      </c>
    </row>
    <row r="44" spans="1:32" s="124" customFormat="1" ht="20.100000000000001" customHeight="1">
      <c r="A44" s="218"/>
      <c r="B44" s="445" t="s">
        <v>489</v>
      </c>
      <c r="C44" s="445"/>
      <c r="D44" s="445"/>
      <c r="E44" s="445"/>
      <c r="F44" s="445"/>
      <c r="G44" s="445"/>
      <c r="H44" s="445"/>
      <c r="I44" s="445"/>
      <c r="J44" s="445"/>
      <c r="K44" s="445"/>
      <c r="L44" s="445"/>
      <c r="M44" s="216"/>
      <c r="N44" s="216"/>
      <c r="O44" s="216"/>
      <c r="P44" s="191"/>
      <c r="Q44" s="216"/>
      <c r="R44" s="216"/>
      <c r="S44" s="216"/>
      <c r="T44" s="191"/>
      <c r="U44" s="216">
        <v>32</v>
      </c>
      <c r="V44" s="216">
        <v>32</v>
      </c>
      <c r="W44" s="216">
        <f t="shared" si="2"/>
        <v>0</v>
      </c>
      <c r="X44" s="191">
        <f t="shared" si="3"/>
        <v>100</v>
      </c>
      <c r="Y44" s="216"/>
      <c r="Z44" s="216"/>
      <c r="AA44" s="216"/>
      <c r="AB44" s="191"/>
      <c r="AC44" s="216">
        <f t="shared" si="0"/>
        <v>32</v>
      </c>
      <c r="AD44" s="216">
        <f t="shared" si="0"/>
        <v>32</v>
      </c>
      <c r="AE44" s="216">
        <f t="shared" si="4"/>
        <v>0</v>
      </c>
      <c r="AF44" s="191">
        <f t="shared" si="1"/>
        <v>100</v>
      </c>
    </row>
    <row r="45" spans="1:32" s="124" customFormat="1" ht="20.100000000000001" customHeight="1">
      <c r="A45" s="218"/>
      <c r="B45" s="445" t="s">
        <v>487</v>
      </c>
      <c r="C45" s="445"/>
      <c r="D45" s="445"/>
      <c r="E45" s="445"/>
      <c r="F45" s="445"/>
      <c r="G45" s="445"/>
      <c r="H45" s="445"/>
      <c r="I45" s="445"/>
      <c r="J45" s="445"/>
      <c r="K45" s="445"/>
      <c r="L45" s="445"/>
      <c r="M45" s="216"/>
      <c r="N45" s="216"/>
      <c r="O45" s="216"/>
      <c r="P45" s="191"/>
      <c r="Q45" s="216"/>
      <c r="R45" s="216"/>
      <c r="S45" s="216"/>
      <c r="T45" s="191"/>
      <c r="U45" s="216">
        <v>22</v>
      </c>
      <c r="V45" s="216">
        <v>0</v>
      </c>
      <c r="W45" s="216">
        <f t="shared" si="2"/>
        <v>-22</v>
      </c>
      <c r="X45" s="191">
        <f t="shared" si="3"/>
        <v>0</v>
      </c>
      <c r="Y45" s="216"/>
      <c r="Z45" s="216"/>
      <c r="AA45" s="216"/>
      <c r="AB45" s="191"/>
      <c r="AC45" s="216">
        <f t="shared" si="0"/>
        <v>22</v>
      </c>
      <c r="AD45" s="216">
        <f t="shared" si="0"/>
        <v>0</v>
      </c>
      <c r="AE45" s="216">
        <f t="shared" si="4"/>
        <v>-22</v>
      </c>
      <c r="AF45" s="191">
        <f t="shared" si="1"/>
        <v>0</v>
      </c>
    </row>
    <row r="46" spans="1:32" s="124" customFormat="1" ht="20.100000000000001" customHeight="1">
      <c r="A46" s="218"/>
      <c r="B46" s="445" t="s">
        <v>490</v>
      </c>
      <c r="C46" s="445"/>
      <c r="D46" s="445"/>
      <c r="E46" s="445"/>
      <c r="F46" s="445"/>
      <c r="G46" s="445"/>
      <c r="H46" s="445"/>
      <c r="I46" s="445"/>
      <c r="J46" s="445"/>
      <c r="K46" s="445"/>
      <c r="L46" s="445"/>
      <c r="M46" s="216"/>
      <c r="N46" s="216"/>
      <c r="O46" s="216"/>
      <c r="P46" s="191"/>
      <c r="Q46" s="216"/>
      <c r="R46" s="216"/>
      <c r="S46" s="216"/>
      <c r="T46" s="191"/>
      <c r="U46" s="216">
        <v>71</v>
      </c>
      <c r="V46" s="216">
        <v>184</v>
      </c>
      <c r="W46" s="216">
        <f t="shared" si="2"/>
        <v>113</v>
      </c>
      <c r="X46" s="191">
        <f t="shared" si="3"/>
        <v>259.15492957746483</v>
      </c>
      <c r="Y46" s="216"/>
      <c r="Z46" s="216"/>
      <c r="AA46" s="216"/>
      <c r="AB46" s="191"/>
      <c r="AC46" s="216">
        <f t="shared" si="0"/>
        <v>71</v>
      </c>
      <c r="AD46" s="216">
        <f t="shared" si="0"/>
        <v>184</v>
      </c>
      <c r="AE46" s="216">
        <f t="shared" si="4"/>
        <v>113</v>
      </c>
      <c r="AF46" s="191">
        <f t="shared" si="1"/>
        <v>259.15492957746483</v>
      </c>
    </row>
    <row r="47" spans="1:32" s="124" customFormat="1" ht="20.100000000000001" customHeight="1">
      <c r="A47" s="218"/>
      <c r="B47" s="445" t="s">
        <v>499</v>
      </c>
      <c r="C47" s="445"/>
      <c r="D47" s="445"/>
      <c r="E47" s="445"/>
      <c r="F47" s="445"/>
      <c r="G47" s="445"/>
      <c r="H47" s="445"/>
      <c r="I47" s="445"/>
      <c r="J47" s="445"/>
      <c r="K47" s="445"/>
      <c r="L47" s="445"/>
      <c r="M47" s="216"/>
      <c r="N47" s="216"/>
      <c r="O47" s="216"/>
      <c r="P47" s="191"/>
      <c r="Q47" s="216"/>
      <c r="R47" s="216"/>
      <c r="S47" s="216"/>
      <c r="T47" s="191"/>
      <c r="U47" s="216">
        <v>0</v>
      </c>
      <c r="V47" s="216">
        <v>7</v>
      </c>
      <c r="W47" s="216">
        <f t="shared" si="2"/>
        <v>7</v>
      </c>
      <c r="X47" s="229" t="e">
        <f t="shared" si="3"/>
        <v>#DIV/0!</v>
      </c>
      <c r="Y47" s="216"/>
      <c r="Z47" s="216"/>
      <c r="AA47" s="216"/>
      <c r="AB47" s="191"/>
      <c r="AC47" s="216">
        <f t="shared" si="0"/>
        <v>0</v>
      </c>
      <c r="AD47" s="216">
        <f t="shared" si="0"/>
        <v>7</v>
      </c>
      <c r="AE47" s="216">
        <f t="shared" si="4"/>
        <v>7</v>
      </c>
      <c r="AF47" s="229" t="e">
        <f t="shared" si="1"/>
        <v>#DIV/0!</v>
      </c>
    </row>
    <row r="48" spans="1:32" s="124" customFormat="1" ht="20.100000000000001" customHeight="1">
      <c r="A48" s="218"/>
      <c r="B48" s="445" t="s">
        <v>500</v>
      </c>
      <c r="C48" s="445"/>
      <c r="D48" s="445"/>
      <c r="E48" s="445"/>
      <c r="F48" s="445"/>
      <c r="G48" s="445"/>
      <c r="H48" s="445"/>
      <c r="I48" s="445"/>
      <c r="J48" s="445"/>
      <c r="K48" s="445"/>
      <c r="L48" s="445"/>
      <c r="M48" s="216"/>
      <c r="N48" s="216"/>
      <c r="O48" s="216"/>
      <c r="P48" s="191"/>
      <c r="Q48" s="216"/>
      <c r="R48" s="216"/>
      <c r="S48" s="216"/>
      <c r="T48" s="191"/>
      <c r="U48" s="226">
        <v>0</v>
      </c>
      <c r="V48" s="216">
        <v>29</v>
      </c>
      <c r="W48" s="216">
        <f>V48-U56</f>
        <v>29</v>
      </c>
      <c r="X48" s="229" t="e">
        <f>V48/U56*100</f>
        <v>#DIV/0!</v>
      </c>
      <c r="Y48" s="216"/>
      <c r="Z48" s="216"/>
      <c r="AA48" s="216"/>
      <c r="AB48" s="191"/>
      <c r="AC48" s="216">
        <f>SUM(M48,Q48,U56,Y48)</f>
        <v>0</v>
      </c>
      <c r="AD48" s="216">
        <f t="shared" si="0"/>
        <v>29</v>
      </c>
      <c r="AE48" s="216">
        <f t="shared" si="4"/>
        <v>29</v>
      </c>
      <c r="AF48" s="229" t="e">
        <f t="shared" si="1"/>
        <v>#DIV/0!</v>
      </c>
    </row>
    <row r="49" spans="1:32" s="124" customFormat="1" ht="20.100000000000001" customHeight="1">
      <c r="A49" s="218"/>
      <c r="B49" s="445" t="s">
        <v>501</v>
      </c>
      <c r="C49" s="445"/>
      <c r="D49" s="445"/>
      <c r="E49" s="445"/>
      <c r="F49" s="445"/>
      <c r="G49" s="445"/>
      <c r="H49" s="445"/>
      <c r="I49" s="445"/>
      <c r="J49" s="445"/>
      <c r="K49" s="445"/>
      <c r="L49" s="445"/>
      <c r="M49" s="216"/>
      <c r="N49" s="216"/>
      <c r="O49" s="216"/>
      <c r="P49" s="191"/>
      <c r="Q49" s="216"/>
      <c r="R49" s="216"/>
      <c r="S49" s="216"/>
      <c r="T49" s="191"/>
      <c r="U49" s="216">
        <v>0</v>
      </c>
      <c r="V49" s="216">
        <v>13</v>
      </c>
      <c r="W49" s="216">
        <f t="shared" si="2"/>
        <v>13</v>
      </c>
      <c r="X49" s="229" t="e">
        <f t="shared" si="3"/>
        <v>#DIV/0!</v>
      </c>
      <c r="Y49" s="216"/>
      <c r="Z49" s="216"/>
      <c r="AA49" s="216"/>
      <c r="AB49" s="191"/>
      <c r="AC49" s="216">
        <v>0</v>
      </c>
      <c r="AD49" s="216">
        <f t="shared" si="0"/>
        <v>13</v>
      </c>
      <c r="AE49" s="216">
        <f t="shared" si="4"/>
        <v>13</v>
      </c>
      <c r="AF49" s="229" t="e">
        <f t="shared" si="1"/>
        <v>#DIV/0!</v>
      </c>
    </row>
    <row r="50" spans="1:32" s="124" customFormat="1" ht="20.100000000000001" customHeight="1">
      <c r="A50" s="218"/>
      <c r="B50" s="445" t="s">
        <v>502</v>
      </c>
      <c r="C50" s="445"/>
      <c r="D50" s="445"/>
      <c r="E50" s="445"/>
      <c r="F50" s="445"/>
      <c r="G50" s="445"/>
      <c r="H50" s="445"/>
      <c r="I50" s="445"/>
      <c r="J50" s="445"/>
      <c r="K50" s="445"/>
      <c r="L50" s="445"/>
      <c r="M50" s="216"/>
      <c r="N50" s="216"/>
      <c r="O50" s="216"/>
      <c r="P50" s="191"/>
      <c r="Q50" s="216"/>
      <c r="R50" s="216"/>
      <c r="S50" s="216"/>
      <c r="T50" s="191"/>
      <c r="U50" s="216">
        <v>0</v>
      </c>
      <c r="V50" s="216">
        <v>14</v>
      </c>
      <c r="W50" s="216">
        <f t="shared" si="2"/>
        <v>14</v>
      </c>
      <c r="X50" s="229" t="e">
        <f t="shared" si="3"/>
        <v>#DIV/0!</v>
      </c>
      <c r="Y50" s="216"/>
      <c r="Z50" s="216"/>
      <c r="AA50" s="216"/>
      <c r="AB50" s="191"/>
      <c r="AC50" s="216">
        <v>0</v>
      </c>
      <c r="AD50" s="216">
        <f t="shared" si="0"/>
        <v>14</v>
      </c>
      <c r="AE50" s="216">
        <f t="shared" si="4"/>
        <v>14</v>
      </c>
      <c r="AF50" s="229" t="e">
        <f t="shared" si="1"/>
        <v>#DIV/0!</v>
      </c>
    </row>
    <row r="51" spans="1:32" s="124" customFormat="1" ht="20.100000000000001" customHeight="1">
      <c r="A51" s="218"/>
      <c r="B51" s="445" t="s">
        <v>503</v>
      </c>
      <c r="C51" s="445"/>
      <c r="D51" s="445"/>
      <c r="E51" s="445"/>
      <c r="F51" s="445"/>
      <c r="G51" s="445"/>
      <c r="H51" s="445"/>
      <c r="I51" s="445"/>
      <c r="J51" s="445"/>
      <c r="K51" s="445"/>
      <c r="L51" s="445"/>
      <c r="M51" s="216"/>
      <c r="N51" s="216"/>
      <c r="O51" s="216"/>
      <c r="P51" s="191"/>
      <c r="Q51" s="216"/>
      <c r="R51" s="216"/>
      <c r="S51" s="216"/>
      <c r="T51" s="191"/>
      <c r="U51" s="216">
        <v>0</v>
      </c>
      <c r="V51" s="216">
        <v>36</v>
      </c>
      <c r="W51" s="216">
        <f t="shared" si="2"/>
        <v>36</v>
      </c>
      <c r="X51" s="229" t="e">
        <f t="shared" si="3"/>
        <v>#DIV/0!</v>
      </c>
      <c r="Y51" s="216"/>
      <c r="Z51" s="216"/>
      <c r="AA51" s="216"/>
      <c r="AB51" s="191"/>
      <c r="AC51" s="216">
        <v>0</v>
      </c>
      <c r="AD51" s="216">
        <f t="shared" si="0"/>
        <v>36</v>
      </c>
      <c r="AE51" s="216">
        <f t="shared" si="4"/>
        <v>36</v>
      </c>
      <c r="AF51" s="229" t="e">
        <f t="shared" si="1"/>
        <v>#DIV/0!</v>
      </c>
    </row>
    <row r="52" spans="1:32" s="124" customFormat="1" ht="20.100000000000001" customHeight="1">
      <c r="A52" s="218"/>
      <c r="B52" s="445" t="s">
        <v>504</v>
      </c>
      <c r="C52" s="445"/>
      <c r="D52" s="445"/>
      <c r="E52" s="445"/>
      <c r="F52" s="445"/>
      <c r="G52" s="445"/>
      <c r="H52" s="445"/>
      <c r="I52" s="445"/>
      <c r="J52" s="445"/>
      <c r="K52" s="445"/>
      <c r="L52" s="445"/>
      <c r="M52" s="216"/>
      <c r="N52" s="216"/>
      <c r="O52" s="216"/>
      <c r="P52" s="191"/>
      <c r="Q52" s="216"/>
      <c r="R52" s="216"/>
      <c r="S52" s="216"/>
      <c r="T52" s="191"/>
      <c r="U52" s="216">
        <v>0</v>
      </c>
      <c r="V52" s="216">
        <v>30</v>
      </c>
      <c r="W52" s="216">
        <f t="shared" si="2"/>
        <v>30</v>
      </c>
      <c r="X52" s="229" t="e">
        <f t="shared" si="3"/>
        <v>#DIV/0!</v>
      </c>
      <c r="Y52" s="216"/>
      <c r="Z52" s="216"/>
      <c r="AA52" s="216"/>
      <c r="AB52" s="191"/>
      <c r="AC52" s="216">
        <v>0</v>
      </c>
      <c r="AD52" s="216">
        <f t="shared" si="0"/>
        <v>30</v>
      </c>
      <c r="AE52" s="216">
        <f t="shared" si="4"/>
        <v>30</v>
      </c>
      <c r="AF52" s="229" t="e">
        <f t="shared" si="1"/>
        <v>#DIV/0!</v>
      </c>
    </row>
    <row r="53" spans="1:32" s="124" customFormat="1" ht="20.100000000000001" customHeight="1">
      <c r="A53" s="218"/>
      <c r="B53" s="445" t="s">
        <v>505</v>
      </c>
      <c r="C53" s="445"/>
      <c r="D53" s="445"/>
      <c r="E53" s="445"/>
      <c r="F53" s="445"/>
      <c r="G53" s="445"/>
      <c r="H53" s="445"/>
      <c r="I53" s="445"/>
      <c r="J53" s="445"/>
      <c r="K53" s="445"/>
      <c r="L53" s="445"/>
      <c r="M53" s="216"/>
      <c r="N53" s="216"/>
      <c r="O53" s="216"/>
      <c r="P53" s="191"/>
      <c r="Q53" s="216"/>
      <c r="R53" s="216"/>
      <c r="S53" s="216"/>
      <c r="T53" s="191"/>
      <c r="U53" s="216">
        <v>0</v>
      </c>
      <c r="V53" s="216">
        <v>33</v>
      </c>
      <c r="W53" s="216">
        <f t="shared" si="2"/>
        <v>33</v>
      </c>
      <c r="X53" s="229" t="e">
        <f t="shared" si="3"/>
        <v>#DIV/0!</v>
      </c>
      <c r="Y53" s="216"/>
      <c r="Z53" s="216"/>
      <c r="AA53" s="216"/>
      <c r="AB53" s="191"/>
      <c r="AC53" s="216">
        <v>0</v>
      </c>
      <c r="AD53" s="216">
        <f t="shared" si="0"/>
        <v>33</v>
      </c>
      <c r="AE53" s="216">
        <f t="shared" si="4"/>
        <v>33</v>
      </c>
      <c r="AF53" s="229" t="e">
        <f t="shared" si="1"/>
        <v>#DIV/0!</v>
      </c>
    </row>
    <row r="54" spans="1:32" s="124" customFormat="1" ht="20.100000000000001" customHeight="1">
      <c r="A54" s="218"/>
      <c r="B54" s="445" t="s">
        <v>506</v>
      </c>
      <c r="C54" s="445"/>
      <c r="D54" s="445"/>
      <c r="E54" s="445"/>
      <c r="F54" s="445"/>
      <c r="G54" s="445"/>
      <c r="H54" s="445"/>
      <c r="I54" s="445"/>
      <c r="J54" s="445"/>
      <c r="K54" s="445"/>
      <c r="L54" s="445"/>
      <c r="M54" s="216"/>
      <c r="N54" s="216"/>
      <c r="O54" s="216"/>
      <c r="P54" s="191"/>
      <c r="Q54" s="216"/>
      <c r="R54" s="216"/>
      <c r="S54" s="216"/>
      <c r="T54" s="191"/>
      <c r="U54" s="216">
        <v>0</v>
      </c>
      <c r="V54" s="216">
        <v>7</v>
      </c>
      <c r="W54" s="216">
        <f t="shared" si="2"/>
        <v>7</v>
      </c>
      <c r="X54" s="229" t="e">
        <f t="shared" si="3"/>
        <v>#DIV/0!</v>
      </c>
      <c r="Y54" s="216"/>
      <c r="Z54" s="216"/>
      <c r="AA54" s="216"/>
      <c r="AB54" s="191"/>
      <c r="AC54" s="216">
        <f t="shared" si="0"/>
        <v>0</v>
      </c>
      <c r="AD54" s="216">
        <f t="shared" si="0"/>
        <v>7</v>
      </c>
      <c r="AE54" s="216">
        <f t="shared" si="4"/>
        <v>7</v>
      </c>
      <c r="AF54" s="229" t="e">
        <f t="shared" si="1"/>
        <v>#DIV/0!</v>
      </c>
    </row>
    <row r="55" spans="1:32" s="124" customFormat="1" ht="20.100000000000001" customHeight="1">
      <c r="A55" s="218"/>
      <c r="B55" s="445" t="s">
        <v>507</v>
      </c>
      <c r="C55" s="445"/>
      <c r="D55" s="445"/>
      <c r="E55" s="445"/>
      <c r="F55" s="445"/>
      <c r="G55" s="445"/>
      <c r="H55" s="445"/>
      <c r="I55" s="445"/>
      <c r="J55" s="445"/>
      <c r="K55" s="445"/>
      <c r="L55" s="445"/>
      <c r="M55" s="216"/>
      <c r="N55" s="216"/>
      <c r="O55" s="216"/>
      <c r="P55" s="191"/>
      <c r="Q55" s="216"/>
      <c r="R55" s="216"/>
      <c r="S55" s="216"/>
      <c r="T55" s="191"/>
      <c r="U55" s="216">
        <v>0</v>
      </c>
      <c r="V55" s="216">
        <v>7</v>
      </c>
      <c r="W55" s="216">
        <f t="shared" si="2"/>
        <v>7</v>
      </c>
      <c r="X55" s="229" t="e">
        <f t="shared" si="3"/>
        <v>#DIV/0!</v>
      </c>
      <c r="Y55" s="216"/>
      <c r="Z55" s="216"/>
      <c r="AA55" s="216"/>
      <c r="AB55" s="191"/>
      <c r="AC55" s="216">
        <v>0</v>
      </c>
      <c r="AD55" s="216">
        <f t="shared" si="0"/>
        <v>7</v>
      </c>
      <c r="AE55" s="216">
        <f t="shared" si="4"/>
        <v>7</v>
      </c>
      <c r="AF55" s="229" t="e">
        <f t="shared" si="1"/>
        <v>#DIV/0!</v>
      </c>
    </row>
    <row r="56" spans="1:32" s="124" customFormat="1" ht="20.100000000000001" customHeight="1">
      <c r="A56" s="218"/>
      <c r="B56" s="445" t="s">
        <v>508</v>
      </c>
      <c r="C56" s="445"/>
      <c r="D56" s="445"/>
      <c r="E56" s="445"/>
      <c r="F56" s="445"/>
      <c r="G56" s="445"/>
      <c r="H56" s="445"/>
      <c r="I56" s="445"/>
      <c r="J56" s="445"/>
      <c r="K56" s="445"/>
      <c r="L56" s="445"/>
      <c r="M56" s="216"/>
      <c r="N56" s="216"/>
      <c r="O56" s="216"/>
      <c r="P56" s="191"/>
      <c r="Q56" s="216"/>
      <c r="R56" s="216"/>
      <c r="S56" s="216"/>
      <c r="T56" s="191"/>
      <c r="U56" s="216">
        <v>0</v>
      </c>
      <c r="V56" s="216">
        <v>13</v>
      </c>
      <c r="W56" s="226">
        <f t="shared" si="2"/>
        <v>13</v>
      </c>
      <c r="X56" s="229" t="e">
        <f>V56/#REF!*100</f>
        <v>#REF!</v>
      </c>
      <c r="Y56" s="216"/>
      <c r="Z56" s="216"/>
      <c r="AA56" s="216"/>
      <c r="AB56" s="191"/>
      <c r="AC56" s="216">
        <v>0</v>
      </c>
      <c r="AD56" s="216">
        <f t="shared" si="0"/>
        <v>13</v>
      </c>
      <c r="AE56" s="216">
        <f t="shared" si="4"/>
        <v>13</v>
      </c>
      <c r="AF56" s="229" t="e">
        <f t="shared" si="1"/>
        <v>#DIV/0!</v>
      </c>
    </row>
    <row r="57" spans="1:32" s="124" customFormat="1" ht="20.100000000000001" customHeight="1">
      <c r="A57" s="218">
        <v>2</v>
      </c>
      <c r="B57" s="446" t="s">
        <v>491</v>
      </c>
      <c r="C57" s="446"/>
      <c r="D57" s="446"/>
      <c r="E57" s="446"/>
      <c r="F57" s="446"/>
      <c r="G57" s="446"/>
      <c r="H57" s="446"/>
      <c r="I57" s="446"/>
      <c r="J57" s="446"/>
      <c r="K57" s="446"/>
      <c r="L57" s="446"/>
      <c r="M57" s="216"/>
      <c r="N57" s="216"/>
      <c r="O57" s="216"/>
      <c r="P57" s="191"/>
      <c r="Q57" s="216"/>
      <c r="R57" s="216"/>
      <c r="S57" s="216"/>
      <c r="T57" s="191"/>
      <c r="U57" s="217">
        <v>400</v>
      </c>
      <c r="V57" s="217">
        <v>218</v>
      </c>
      <c r="W57" s="217">
        <f t="shared" si="2"/>
        <v>-182</v>
      </c>
      <c r="X57" s="192">
        <f t="shared" si="3"/>
        <v>54.500000000000007</v>
      </c>
      <c r="Y57" s="216"/>
      <c r="Z57" s="216"/>
      <c r="AA57" s="216"/>
      <c r="AB57" s="191"/>
      <c r="AC57" s="216">
        <f t="shared" si="0"/>
        <v>400</v>
      </c>
      <c r="AD57" s="216">
        <f t="shared" si="0"/>
        <v>218</v>
      </c>
      <c r="AE57" s="216">
        <f t="shared" si="4"/>
        <v>-182</v>
      </c>
      <c r="AF57" s="191">
        <f t="shared" si="1"/>
        <v>54.500000000000007</v>
      </c>
    </row>
    <row r="58" spans="1:32" s="124" customFormat="1" ht="20.100000000000001" customHeight="1">
      <c r="A58" s="218">
        <v>3</v>
      </c>
      <c r="B58" s="446" t="s">
        <v>495</v>
      </c>
      <c r="C58" s="446"/>
      <c r="D58" s="446"/>
      <c r="E58" s="446"/>
      <c r="F58" s="446"/>
      <c r="G58" s="446"/>
      <c r="H58" s="446"/>
      <c r="I58" s="446"/>
      <c r="J58" s="446"/>
      <c r="K58" s="446"/>
      <c r="L58" s="446"/>
      <c r="M58" s="216"/>
      <c r="N58" s="216"/>
      <c r="O58" s="216"/>
      <c r="P58" s="191"/>
      <c r="Q58" s="216"/>
      <c r="R58" s="216"/>
      <c r="S58" s="216"/>
      <c r="T58" s="191"/>
      <c r="U58" s="217">
        <v>200</v>
      </c>
      <c r="V58" s="216">
        <v>0</v>
      </c>
      <c r="W58" s="217">
        <f t="shared" si="2"/>
        <v>-200</v>
      </c>
      <c r="X58" s="192">
        <f t="shared" si="3"/>
        <v>0</v>
      </c>
      <c r="Y58" s="216"/>
      <c r="Z58" s="216"/>
      <c r="AA58" s="216"/>
      <c r="AB58" s="191"/>
      <c r="AC58" s="216">
        <f t="shared" si="0"/>
        <v>200</v>
      </c>
      <c r="AD58" s="216">
        <f t="shared" si="0"/>
        <v>0</v>
      </c>
      <c r="AE58" s="216">
        <f t="shared" si="4"/>
        <v>-200</v>
      </c>
      <c r="AF58" s="191">
        <f t="shared" si="1"/>
        <v>0</v>
      </c>
    </row>
    <row r="59" spans="1:32" s="124" customFormat="1" ht="20.100000000000001" customHeight="1">
      <c r="A59" s="218">
        <v>4</v>
      </c>
      <c r="B59" s="446" t="s">
        <v>496</v>
      </c>
      <c r="C59" s="446"/>
      <c r="D59" s="446"/>
      <c r="E59" s="446"/>
      <c r="F59" s="446"/>
      <c r="G59" s="446"/>
      <c r="H59" s="446"/>
      <c r="I59" s="446"/>
      <c r="J59" s="446"/>
      <c r="K59" s="446"/>
      <c r="L59" s="446"/>
      <c r="M59" s="216"/>
      <c r="N59" s="216"/>
      <c r="O59" s="216"/>
      <c r="P59" s="191"/>
      <c r="Q59" s="216"/>
      <c r="R59" s="216"/>
      <c r="S59" s="216"/>
      <c r="T59" s="191"/>
      <c r="U59" s="217">
        <v>0</v>
      </c>
      <c r="V59" s="217">
        <v>356</v>
      </c>
      <c r="W59" s="217">
        <f t="shared" si="2"/>
        <v>356</v>
      </c>
      <c r="X59" s="229" t="e">
        <f t="shared" si="3"/>
        <v>#DIV/0!</v>
      </c>
      <c r="Y59" s="216"/>
      <c r="Z59" s="216"/>
      <c r="AA59" s="216"/>
      <c r="AB59" s="191"/>
      <c r="AC59" s="216">
        <f t="shared" si="0"/>
        <v>0</v>
      </c>
      <c r="AD59" s="216">
        <f t="shared" si="0"/>
        <v>356</v>
      </c>
      <c r="AE59" s="216">
        <f t="shared" si="4"/>
        <v>356</v>
      </c>
      <c r="AF59" s="229" t="e">
        <f t="shared" si="1"/>
        <v>#DIV/0!</v>
      </c>
    </row>
    <row r="60" spans="1:32" s="124" customFormat="1" ht="38.25" customHeight="1">
      <c r="A60" s="218"/>
      <c r="B60" s="446" t="s">
        <v>510</v>
      </c>
      <c r="C60" s="446"/>
      <c r="D60" s="446"/>
      <c r="E60" s="446"/>
      <c r="F60" s="446"/>
      <c r="G60" s="446"/>
      <c r="H60" s="446"/>
      <c r="I60" s="446"/>
      <c r="J60" s="446"/>
      <c r="K60" s="446"/>
      <c r="L60" s="446"/>
      <c r="M60" s="216"/>
      <c r="N60" s="216"/>
      <c r="O60" s="216"/>
      <c r="P60" s="191"/>
      <c r="Q60" s="216"/>
      <c r="R60" s="216"/>
      <c r="S60" s="216"/>
      <c r="T60" s="191"/>
      <c r="U60" s="217">
        <v>0</v>
      </c>
      <c r="V60" s="216">
        <v>209</v>
      </c>
      <c r="W60" s="216">
        <f t="shared" si="2"/>
        <v>209</v>
      </c>
      <c r="X60" s="229" t="e">
        <f t="shared" si="3"/>
        <v>#DIV/0!</v>
      </c>
      <c r="Y60" s="216"/>
      <c r="Z60" s="216"/>
      <c r="AA60" s="216"/>
      <c r="AB60" s="191"/>
      <c r="AC60" s="216">
        <f t="shared" si="0"/>
        <v>0</v>
      </c>
      <c r="AD60" s="216">
        <f t="shared" si="0"/>
        <v>209</v>
      </c>
      <c r="AE60" s="216">
        <f t="shared" si="4"/>
        <v>209</v>
      </c>
      <c r="AF60" s="229" t="e">
        <f t="shared" si="1"/>
        <v>#DIV/0!</v>
      </c>
    </row>
    <row r="61" spans="1:32" s="124" customFormat="1" ht="43.5" customHeight="1">
      <c r="A61" s="218"/>
      <c r="B61" s="446" t="s">
        <v>509</v>
      </c>
      <c r="C61" s="446"/>
      <c r="D61" s="446"/>
      <c r="E61" s="446"/>
      <c r="F61" s="446"/>
      <c r="G61" s="446"/>
      <c r="H61" s="446"/>
      <c r="I61" s="446"/>
      <c r="J61" s="446"/>
      <c r="K61" s="446"/>
      <c r="L61" s="446"/>
      <c r="M61" s="216"/>
      <c r="N61" s="216"/>
      <c r="O61" s="216"/>
      <c r="P61" s="191"/>
      <c r="Q61" s="216"/>
      <c r="R61" s="216"/>
      <c r="S61" s="216"/>
      <c r="T61" s="191"/>
      <c r="U61" s="217">
        <v>0</v>
      </c>
      <c r="V61" s="216">
        <v>147</v>
      </c>
      <c r="W61" s="216">
        <f t="shared" si="2"/>
        <v>147</v>
      </c>
      <c r="X61" s="229" t="e">
        <f t="shared" si="3"/>
        <v>#DIV/0!</v>
      </c>
      <c r="Y61" s="216"/>
      <c r="Z61" s="216"/>
      <c r="AA61" s="216"/>
      <c r="AB61" s="191"/>
      <c r="AC61" s="216">
        <f t="shared" si="0"/>
        <v>0</v>
      </c>
      <c r="AD61" s="216">
        <f t="shared" si="0"/>
        <v>147</v>
      </c>
      <c r="AE61" s="216">
        <f t="shared" si="4"/>
        <v>147</v>
      </c>
      <c r="AF61" s="229" t="e">
        <f t="shared" si="1"/>
        <v>#DIV/0!</v>
      </c>
    </row>
    <row r="62" spans="1:32" s="124" customFormat="1" ht="20.100000000000001" customHeight="1">
      <c r="A62" s="218">
        <v>5</v>
      </c>
      <c r="B62" s="446" t="s">
        <v>492</v>
      </c>
      <c r="C62" s="446"/>
      <c r="D62" s="446"/>
      <c r="E62" s="446"/>
      <c r="F62" s="446"/>
      <c r="G62" s="446"/>
      <c r="H62" s="446"/>
      <c r="I62" s="446"/>
      <c r="J62" s="446"/>
      <c r="K62" s="446"/>
      <c r="L62" s="446"/>
      <c r="M62" s="216"/>
      <c r="N62" s="216"/>
      <c r="O62" s="216"/>
      <c r="P62" s="191"/>
      <c r="Q62" s="216"/>
      <c r="R62" s="216"/>
      <c r="S62" s="216"/>
      <c r="T62" s="191"/>
      <c r="U62" s="217">
        <v>2150</v>
      </c>
      <c r="V62" s="216">
        <v>0</v>
      </c>
      <c r="W62" s="217">
        <f t="shared" si="2"/>
        <v>-2150</v>
      </c>
      <c r="X62" s="192">
        <f t="shared" si="3"/>
        <v>0</v>
      </c>
      <c r="Y62" s="216"/>
      <c r="Z62" s="216"/>
      <c r="AA62" s="216"/>
      <c r="AB62" s="191"/>
      <c r="AC62" s="216">
        <f t="shared" si="0"/>
        <v>2150</v>
      </c>
      <c r="AD62" s="216">
        <f t="shared" si="0"/>
        <v>0</v>
      </c>
      <c r="AE62" s="216">
        <f t="shared" si="4"/>
        <v>-2150</v>
      </c>
      <c r="AF62" s="191">
        <f t="shared" si="1"/>
        <v>0</v>
      </c>
    </row>
    <row r="63" spans="1:32" s="124" customFormat="1" ht="20.100000000000001" customHeight="1">
      <c r="A63" s="218"/>
      <c r="B63" s="445" t="s">
        <v>493</v>
      </c>
      <c r="C63" s="445"/>
      <c r="D63" s="445"/>
      <c r="E63" s="445"/>
      <c r="F63" s="445"/>
      <c r="G63" s="445"/>
      <c r="H63" s="445"/>
      <c r="I63" s="445"/>
      <c r="J63" s="445"/>
      <c r="K63" s="445"/>
      <c r="L63" s="445"/>
      <c r="M63" s="216"/>
      <c r="N63" s="216"/>
      <c r="O63" s="216"/>
      <c r="P63" s="191"/>
      <c r="Q63" s="216"/>
      <c r="R63" s="216"/>
      <c r="S63" s="216"/>
      <c r="T63" s="191"/>
      <c r="U63" s="216">
        <v>1400</v>
      </c>
      <c r="V63" s="216">
        <v>0</v>
      </c>
      <c r="W63" s="216">
        <f t="shared" si="2"/>
        <v>-1400</v>
      </c>
      <c r="X63" s="191">
        <f t="shared" si="3"/>
        <v>0</v>
      </c>
      <c r="Y63" s="216"/>
      <c r="Z63" s="216"/>
      <c r="AA63" s="216"/>
      <c r="AB63" s="191"/>
      <c r="AC63" s="216">
        <f t="shared" si="0"/>
        <v>1400</v>
      </c>
      <c r="AD63" s="216">
        <f t="shared" si="0"/>
        <v>0</v>
      </c>
      <c r="AE63" s="216">
        <f t="shared" si="4"/>
        <v>-1400</v>
      </c>
      <c r="AF63" s="191">
        <f t="shared" si="1"/>
        <v>0</v>
      </c>
    </row>
    <row r="64" spans="1:32" s="124" customFormat="1" ht="20.100000000000001" customHeight="1">
      <c r="A64" s="218"/>
      <c r="B64" s="445" t="s">
        <v>494</v>
      </c>
      <c r="C64" s="445"/>
      <c r="D64" s="445"/>
      <c r="E64" s="445"/>
      <c r="F64" s="445"/>
      <c r="G64" s="445"/>
      <c r="H64" s="445"/>
      <c r="I64" s="445"/>
      <c r="J64" s="445"/>
      <c r="K64" s="445"/>
      <c r="L64" s="445"/>
      <c r="M64" s="216"/>
      <c r="N64" s="216"/>
      <c r="O64" s="216"/>
      <c r="P64" s="191"/>
      <c r="Q64" s="216"/>
      <c r="R64" s="216"/>
      <c r="S64" s="216"/>
      <c r="T64" s="191"/>
      <c r="U64" s="216">
        <v>750</v>
      </c>
      <c r="V64" s="216">
        <v>0</v>
      </c>
      <c r="W64" s="216">
        <f t="shared" si="2"/>
        <v>-750</v>
      </c>
      <c r="X64" s="191">
        <f t="shared" si="3"/>
        <v>0</v>
      </c>
      <c r="Y64" s="216"/>
      <c r="Z64" s="216"/>
      <c r="AA64" s="216"/>
      <c r="AB64" s="191"/>
      <c r="AC64" s="216">
        <f t="shared" si="0"/>
        <v>750</v>
      </c>
      <c r="AD64" s="216">
        <f t="shared" si="0"/>
        <v>0</v>
      </c>
      <c r="AE64" s="216">
        <f t="shared" si="4"/>
        <v>-750</v>
      </c>
      <c r="AF64" s="191">
        <f t="shared" si="1"/>
        <v>0</v>
      </c>
    </row>
    <row r="65" spans="1:32" s="124" customFormat="1" ht="24.95" customHeight="1">
      <c r="A65" s="461" t="s">
        <v>53</v>
      </c>
      <c r="B65" s="462"/>
      <c r="C65" s="462"/>
      <c r="D65" s="462"/>
      <c r="E65" s="462"/>
      <c r="F65" s="462"/>
      <c r="G65" s="462"/>
      <c r="H65" s="462"/>
      <c r="I65" s="462"/>
      <c r="J65" s="462"/>
      <c r="K65" s="462"/>
      <c r="L65" s="463"/>
      <c r="M65" s="164">
        <f>SUM(M31:M64)</f>
        <v>0</v>
      </c>
      <c r="N65" s="164">
        <f>SUM(N31:N64)</f>
        <v>0</v>
      </c>
      <c r="O65" s="164">
        <f>SUM(O31:O64)</f>
        <v>0</v>
      </c>
      <c r="P65" s="230" t="e">
        <f>N65/M65*100</f>
        <v>#DIV/0!</v>
      </c>
      <c r="Q65" s="164">
        <f>SUM(Q31:Q64)</f>
        <v>0</v>
      </c>
      <c r="R65" s="164">
        <f>SUM(R31:R64)</f>
        <v>0</v>
      </c>
      <c r="S65" s="164">
        <f>SUM(S31:S64)</f>
        <v>0</v>
      </c>
      <c r="T65" s="230" t="e">
        <f>R65/Q65*100</f>
        <v>#DIV/0!</v>
      </c>
      <c r="U65" s="164">
        <f>SUM(U31+U57+U58+U62)</f>
        <v>4800</v>
      </c>
      <c r="V65" s="217">
        <f>SUM(V31+V57+V59+V62)</f>
        <v>995</v>
      </c>
      <c r="W65" s="217">
        <f>SUM(W31+W57+W58+W59+W62)</f>
        <v>-3805</v>
      </c>
      <c r="X65" s="192">
        <f>V65/U65*100</f>
        <v>20.729166666666668</v>
      </c>
      <c r="Y65" s="164">
        <f>SUM(Y31:Y64)</f>
        <v>0</v>
      </c>
      <c r="Z65" s="164">
        <f>SUM(Z31:Z64)</f>
        <v>0</v>
      </c>
      <c r="AA65" s="164">
        <f>SUM(AA31:AA64)</f>
        <v>0</v>
      </c>
      <c r="AB65" s="230" t="e">
        <f>Z65/Y65*100</f>
        <v>#DIV/0!</v>
      </c>
      <c r="AC65" s="217">
        <f>SUM(AC31+AC57+AC58+AC62)</f>
        <v>4800</v>
      </c>
      <c r="AD65" s="217">
        <f>SUM(AD31+AD57+AD59+AD62)</f>
        <v>995</v>
      </c>
      <c r="AE65" s="217">
        <f>SUM(AE31+AE57+AE58+AE59+AE62)</f>
        <v>-3805</v>
      </c>
      <c r="AF65" s="192">
        <f>AD65/AC65*100</f>
        <v>20.729166666666668</v>
      </c>
    </row>
    <row r="66" spans="1:32" s="124" customFormat="1" ht="24.95" customHeight="1">
      <c r="A66" s="442" t="s">
        <v>54</v>
      </c>
      <c r="B66" s="443"/>
      <c r="C66" s="443"/>
      <c r="D66" s="443"/>
      <c r="E66" s="443"/>
      <c r="F66" s="443"/>
      <c r="G66" s="443"/>
      <c r="H66" s="443"/>
      <c r="I66" s="443"/>
      <c r="J66" s="443"/>
      <c r="K66" s="443"/>
      <c r="L66" s="444"/>
      <c r="M66" s="193">
        <f>M65/AC65*100</f>
        <v>0</v>
      </c>
      <c r="N66" s="193">
        <f>N65/AD65*100</f>
        <v>0</v>
      </c>
      <c r="O66" s="193"/>
      <c r="P66" s="193"/>
      <c r="Q66" s="193">
        <f>Q65/AC65*100</f>
        <v>0</v>
      </c>
      <c r="R66" s="193">
        <f>R65/AD65*100</f>
        <v>0</v>
      </c>
      <c r="S66" s="193"/>
      <c r="T66" s="193"/>
      <c r="U66" s="193">
        <f>U65/AC65*100</f>
        <v>100</v>
      </c>
      <c r="V66" s="193">
        <f>V65/AD65*100</f>
        <v>100</v>
      </c>
      <c r="W66" s="193"/>
      <c r="X66" s="193"/>
      <c r="Y66" s="193">
        <f>Y65/AC65*100</f>
        <v>0</v>
      </c>
      <c r="Z66" s="193">
        <f>Z65/AD65*100</f>
        <v>0</v>
      </c>
      <c r="AA66" s="193"/>
      <c r="AB66" s="193"/>
      <c r="AC66" s="193">
        <f>SUM(M66,Q66,U66,Y66)</f>
        <v>100</v>
      </c>
      <c r="AD66" s="193">
        <f>SUM(N66,R66,V66,Z66)</f>
        <v>100</v>
      </c>
      <c r="AE66" s="193"/>
      <c r="AF66" s="193"/>
    </row>
    <row r="67" spans="1:32" s="124" customFormat="1" ht="15" customHeight="1">
      <c r="A67" s="171"/>
      <c r="B67" s="171"/>
      <c r="C67" s="171"/>
      <c r="D67" s="194"/>
      <c r="E67" s="194"/>
      <c r="F67" s="194"/>
      <c r="G67" s="194"/>
      <c r="H67" s="194"/>
      <c r="I67" s="194"/>
      <c r="J67" s="194"/>
      <c r="K67" s="194"/>
      <c r="L67" s="194"/>
      <c r="M67" s="194"/>
      <c r="N67" s="194"/>
      <c r="O67" s="194"/>
      <c r="P67" s="194"/>
      <c r="Q67" s="194"/>
      <c r="R67" s="194"/>
      <c r="S67" s="194"/>
      <c r="T67" s="194"/>
      <c r="U67" s="194"/>
      <c r="V67" s="194"/>
    </row>
    <row r="68" spans="1:32" s="124" customFormat="1" ht="15" customHeight="1">
      <c r="A68" s="171"/>
      <c r="B68" s="171"/>
      <c r="C68" s="171"/>
      <c r="D68" s="194"/>
      <c r="E68" s="194"/>
      <c r="F68" s="194"/>
      <c r="G68" s="194"/>
      <c r="H68" s="194"/>
      <c r="I68" s="194"/>
      <c r="J68" s="194"/>
      <c r="K68" s="194"/>
      <c r="L68" s="194"/>
      <c r="M68" s="194"/>
      <c r="N68" s="194"/>
      <c r="O68" s="194"/>
      <c r="P68" s="194"/>
      <c r="Q68" s="194"/>
      <c r="R68" s="194"/>
      <c r="S68" s="194"/>
      <c r="T68" s="194"/>
      <c r="U68" s="194"/>
      <c r="V68" s="194"/>
    </row>
    <row r="69" spans="1:32" s="183" customFormat="1" ht="31.5" customHeight="1">
      <c r="C69" s="183" t="s">
        <v>396</v>
      </c>
    </row>
    <row r="70" spans="1:32" s="195" customFormat="1">
      <c r="A70" s="124"/>
      <c r="B70" s="124"/>
      <c r="C70" s="124"/>
      <c r="D70" s="124"/>
      <c r="E70" s="124"/>
      <c r="F70" s="124"/>
      <c r="G70" s="124"/>
      <c r="H70" s="124"/>
      <c r="I70" s="124"/>
      <c r="J70" s="124"/>
      <c r="L70" s="124"/>
      <c r="AD70" s="415" t="s">
        <v>363</v>
      </c>
      <c r="AE70" s="415"/>
      <c r="AF70" s="415"/>
    </row>
    <row r="71" spans="1:32" s="196" customFormat="1" ht="34.5" customHeight="1">
      <c r="A71" s="351" t="s">
        <v>49</v>
      </c>
      <c r="B71" s="333" t="s">
        <v>195</v>
      </c>
      <c r="C71" s="335"/>
      <c r="D71" s="350" t="s">
        <v>197</v>
      </c>
      <c r="E71" s="350"/>
      <c r="F71" s="350" t="s">
        <v>139</v>
      </c>
      <c r="G71" s="350"/>
      <c r="H71" s="350" t="s">
        <v>313</v>
      </c>
      <c r="I71" s="350"/>
      <c r="J71" s="350" t="s">
        <v>314</v>
      </c>
      <c r="K71" s="350"/>
      <c r="L71" s="350" t="s">
        <v>410</v>
      </c>
      <c r="M71" s="350"/>
      <c r="N71" s="350"/>
      <c r="O71" s="350"/>
      <c r="P71" s="350"/>
      <c r="Q71" s="350"/>
      <c r="R71" s="350"/>
      <c r="S71" s="350"/>
      <c r="T71" s="350"/>
      <c r="U71" s="350"/>
      <c r="V71" s="350" t="s">
        <v>196</v>
      </c>
      <c r="W71" s="350"/>
      <c r="X71" s="350"/>
      <c r="Y71" s="350"/>
      <c r="Z71" s="350"/>
      <c r="AA71" s="350" t="s">
        <v>316</v>
      </c>
      <c r="AB71" s="350"/>
      <c r="AC71" s="350"/>
      <c r="AD71" s="350"/>
      <c r="AE71" s="350"/>
      <c r="AF71" s="350"/>
    </row>
    <row r="72" spans="1:32" s="196" customFormat="1" ht="52.5" customHeight="1">
      <c r="A72" s="351"/>
      <c r="B72" s="425"/>
      <c r="C72" s="427"/>
      <c r="D72" s="350"/>
      <c r="E72" s="350"/>
      <c r="F72" s="350"/>
      <c r="G72" s="350"/>
      <c r="H72" s="350"/>
      <c r="I72" s="350"/>
      <c r="J72" s="350"/>
      <c r="K72" s="350"/>
      <c r="L72" s="350" t="s">
        <v>179</v>
      </c>
      <c r="M72" s="350"/>
      <c r="N72" s="350" t="s">
        <v>183</v>
      </c>
      <c r="O72" s="350"/>
      <c r="P72" s="350" t="s">
        <v>184</v>
      </c>
      <c r="Q72" s="350"/>
      <c r="R72" s="350"/>
      <c r="S72" s="350"/>
      <c r="T72" s="350"/>
      <c r="U72" s="350"/>
      <c r="V72" s="350"/>
      <c r="W72" s="350"/>
      <c r="X72" s="350"/>
      <c r="Y72" s="350"/>
      <c r="Z72" s="350"/>
      <c r="AA72" s="350"/>
      <c r="AB72" s="350"/>
      <c r="AC72" s="350"/>
      <c r="AD72" s="350"/>
      <c r="AE72" s="350"/>
      <c r="AF72" s="350"/>
    </row>
    <row r="73" spans="1:32" s="197" customFormat="1" ht="82.5" customHeight="1">
      <c r="A73" s="351"/>
      <c r="B73" s="336"/>
      <c r="C73" s="338"/>
      <c r="D73" s="350"/>
      <c r="E73" s="350"/>
      <c r="F73" s="350"/>
      <c r="G73" s="350"/>
      <c r="H73" s="350"/>
      <c r="I73" s="350"/>
      <c r="J73" s="350"/>
      <c r="K73" s="350"/>
      <c r="L73" s="350"/>
      <c r="M73" s="350"/>
      <c r="N73" s="350"/>
      <c r="O73" s="350"/>
      <c r="P73" s="350" t="s">
        <v>180</v>
      </c>
      <c r="Q73" s="350"/>
      <c r="R73" s="350" t="s">
        <v>181</v>
      </c>
      <c r="S73" s="350"/>
      <c r="T73" s="350" t="s">
        <v>182</v>
      </c>
      <c r="U73" s="350"/>
      <c r="V73" s="350"/>
      <c r="W73" s="350"/>
      <c r="X73" s="350"/>
      <c r="Y73" s="350"/>
      <c r="Z73" s="350"/>
      <c r="AA73" s="350"/>
      <c r="AB73" s="350"/>
      <c r="AC73" s="350"/>
      <c r="AD73" s="350"/>
      <c r="AE73" s="350"/>
      <c r="AF73" s="350"/>
    </row>
    <row r="74" spans="1:32" s="196" customFormat="1" ht="18.75" customHeight="1">
      <c r="A74" s="144">
        <v>1</v>
      </c>
      <c r="B74" s="342">
        <v>2</v>
      </c>
      <c r="C74" s="344"/>
      <c r="D74" s="350">
        <v>3</v>
      </c>
      <c r="E74" s="350"/>
      <c r="F74" s="350">
        <v>4</v>
      </c>
      <c r="G74" s="350"/>
      <c r="H74" s="350">
        <v>5</v>
      </c>
      <c r="I74" s="350"/>
      <c r="J74" s="350">
        <v>6</v>
      </c>
      <c r="K74" s="350"/>
      <c r="L74" s="342">
        <v>7</v>
      </c>
      <c r="M74" s="344"/>
      <c r="N74" s="342">
        <v>8</v>
      </c>
      <c r="O74" s="344"/>
      <c r="P74" s="350">
        <v>9</v>
      </c>
      <c r="Q74" s="350"/>
      <c r="R74" s="351">
        <v>10</v>
      </c>
      <c r="S74" s="351"/>
      <c r="T74" s="350">
        <v>11</v>
      </c>
      <c r="U74" s="350"/>
      <c r="V74" s="350">
        <v>12</v>
      </c>
      <c r="W74" s="350"/>
      <c r="X74" s="350"/>
      <c r="Y74" s="350"/>
      <c r="Z74" s="350"/>
      <c r="AA74" s="350">
        <v>13</v>
      </c>
      <c r="AB74" s="350"/>
      <c r="AC74" s="350"/>
      <c r="AD74" s="350"/>
      <c r="AE74" s="350"/>
      <c r="AF74" s="350"/>
    </row>
    <row r="75" spans="1:32" s="196" customFormat="1" ht="20.100000000000001" customHeight="1">
      <c r="A75" s="198"/>
      <c r="B75" s="410"/>
      <c r="C75" s="411"/>
      <c r="D75" s="412"/>
      <c r="E75" s="412"/>
      <c r="F75" s="356"/>
      <c r="G75" s="356"/>
      <c r="H75" s="356"/>
      <c r="I75" s="356"/>
      <c r="J75" s="356"/>
      <c r="K75" s="356"/>
      <c r="L75" s="352"/>
      <c r="M75" s="353"/>
      <c r="N75" s="352">
        <f t="shared" ref="N75:N77" si="5">SUM(P75,R75,T75)</f>
        <v>0</v>
      </c>
      <c r="O75" s="353"/>
      <c r="P75" s="356"/>
      <c r="Q75" s="356"/>
      <c r="R75" s="356"/>
      <c r="S75" s="356"/>
      <c r="T75" s="356"/>
      <c r="U75" s="356"/>
      <c r="V75" s="465"/>
      <c r="W75" s="465"/>
      <c r="X75" s="465"/>
      <c r="Y75" s="465"/>
      <c r="Z75" s="465"/>
      <c r="AA75" s="374"/>
      <c r="AB75" s="374"/>
      <c r="AC75" s="374"/>
      <c r="AD75" s="374"/>
      <c r="AE75" s="374"/>
      <c r="AF75" s="374"/>
    </row>
    <row r="76" spans="1:32" s="196" customFormat="1" ht="20.100000000000001" customHeight="1">
      <c r="A76" s="198"/>
      <c r="B76" s="410"/>
      <c r="C76" s="411"/>
      <c r="D76" s="412"/>
      <c r="E76" s="412"/>
      <c r="F76" s="356"/>
      <c r="G76" s="356"/>
      <c r="H76" s="356"/>
      <c r="I76" s="356"/>
      <c r="J76" s="356"/>
      <c r="K76" s="356"/>
      <c r="L76" s="352"/>
      <c r="M76" s="353"/>
      <c r="N76" s="352">
        <f t="shared" si="5"/>
        <v>0</v>
      </c>
      <c r="O76" s="353"/>
      <c r="P76" s="356"/>
      <c r="Q76" s="356"/>
      <c r="R76" s="356"/>
      <c r="S76" s="356"/>
      <c r="T76" s="356"/>
      <c r="U76" s="356"/>
      <c r="V76" s="465"/>
      <c r="W76" s="465"/>
      <c r="X76" s="465"/>
      <c r="Y76" s="465"/>
      <c r="Z76" s="465"/>
      <c r="AA76" s="374"/>
      <c r="AB76" s="374"/>
      <c r="AC76" s="374"/>
      <c r="AD76" s="374"/>
      <c r="AE76" s="374"/>
      <c r="AF76" s="374"/>
    </row>
    <row r="77" spans="1:32" s="196" customFormat="1" ht="20.100000000000001" customHeight="1">
      <c r="A77" s="198"/>
      <c r="B77" s="410"/>
      <c r="C77" s="411"/>
      <c r="D77" s="412"/>
      <c r="E77" s="412"/>
      <c r="F77" s="356"/>
      <c r="G77" s="356"/>
      <c r="H77" s="356"/>
      <c r="I77" s="356"/>
      <c r="J77" s="356"/>
      <c r="K77" s="356"/>
      <c r="L77" s="352"/>
      <c r="M77" s="353"/>
      <c r="N77" s="352">
        <f t="shared" si="5"/>
        <v>0</v>
      </c>
      <c r="O77" s="353"/>
      <c r="P77" s="356"/>
      <c r="Q77" s="356"/>
      <c r="R77" s="356"/>
      <c r="S77" s="356"/>
      <c r="T77" s="356"/>
      <c r="U77" s="356"/>
      <c r="V77" s="465"/>
      <c r="W77" s="465"/>
      <c r="X77" s="465"/>
      <c r="Y77" s="465"/>
      <c r="Z77" s="465"/>
      <c r="AA77" s="374"/>
      <c r="AB77" s="374"/>
      <c r="AC77" s="374"/>
      <c r="AD77" s="374"/>
      <c r="AE77" s="374"/>
      <c r="AF77" s="374"/>
    </row>
    <row r="78" spans="1:32" s="196" customFormat="1" ht="24.95" customHeight="1">
      <c r="A78" s="468" t="s">
        <v>53</v>
      </c>
      <c r="B78" s="469"/>
      <c r="C78" s="469"/>
      <c r="D78" s="469"/>
      <c r="E78" s="470"/>
      <c r="F78" s="357">
        <f>SUM(F75:F77)</f>
        <v>0</v>
      </c>
      <c r="G78" s="357"/>
      <c r="H78" s="357">
        <f>SUM(H75:H77)</f>
        <v>0</v>
      </c>
      <c r="I78" s="357"/>
      <c r="J78" s="357">
        <f>SUM(J75:J77)</f>
        <v>0</v>
      </c>
      <c r="K78" s="357"/>
      <c r="L78" s="357">
        <f>SUM(L75:L77)</f>
        <v>0</v>
      </c>
      <c r="M78" s="357"/>
      <c r="N78" s="357">
        <f>SUM(N75:N77)</f>
        <v>0</v>
      </c>
      <c r="O78" s="357"/>
      <c r="P78" s="357">
        <f>SUM(P75:P77)</f>
        <v>0</v>
      </c>
      <c r="Q78" s="357"/>
      <c r="R78" s="357">
        <f>SUM(R75:R77)</f>
        <v>0</v>
      </c>
      <c r="S78" s="357"/>
      <c r="T78" s="357">
        <f>SUM(T75:T77)</f>
        <v>0</v>
      </c>
      <c r="U78" s="357"/>
      <c r="V78" s="467"/>
      <c r="W78" s="467"/>
      <c r="X78" s="467"/>
      <c r="Y78" s="467"/>
      <c r="Z78" s="467"/>
      <c r="AA78" s="371"/>
      <c r="AB78" s="371"/>
      <c r="AC78" s="371"/>
      <c r="AD78" s="371"/>
      <c r="AE78" s="371"/>
      <c r="AF78" s="371"/>
    </row>
    <row r="79" spans="1:32" s="124" customFormat="1" ht="15" customHeight="1">
      <c r="A79" s="171"/>
      <c r="B79" s="171"/>
      <c r="C79" s="171"/>
      <c r="D79" s="194"/>
      <c r="E79" s="194"/>
      <c r="F79" s="194"/>
      <c r="G79" s="194"/>
      <c r="H79" s="194"/>
      <c r="I79" s="194"/>
      <c r="J79" s="194"/>
      <c r="K79" s="194"/>
      <c r="L79" s="194"/>
      <c r="M79" s="194"/>
      <c r="N79" s="194"/>
      <c r="O79" s="194"/>
      <c r="P79" s="194"/>
      <c r="Q79" s="194"/>
      <c r="R79" s="194"/>
      <c r="S79" s="194"/>
      <c r="T79" s="194"/>
      <c r="U79" s="194"/>
      <c r="V79" s="194"/>
    </row>
    <row r="80" spans="1:32" s="124" customFormat="1" ht="15" customHeight="1">
      <c r="A80" s="171"/>
      <c r="B80" s="171"/>
      <c r="C80" s="171"/>
      <c r="D80" s="194"/>
      <c r="E80" s="194"/>
      <c r="F80" s="194"/>
      <c r="G80" s="194"/>
      <c r="H80" s="194"/>
      <c r="I80" s="194"/>
      <c r="J80" s="194"/>
      <c r="K80" s="194"/>
      <c r="L80" s="194"/>
      <c r="M80" s="194"/>
      <c r="N80" s="194"/>
      <c r="O80" s="194"/>
      <c r="P80" s="194"/>
      <c r="Q80" s="194"/>
      <c r="R80" s="194"/>
      <c r="S80" s="194"/>
      <c r="T80" s="194"/>
      <c r="U80" s="194"/>
      <c r="V80" s="194"/>
    </row>
    <row r="81" spans="1:27" s="124" customFormat="1" ht="15" customHeight="1">
      <c r="A81" s="171"/>
      <c r="B81" s="171"/>
      <c r="C81" s="171"/>
      <c r="D81" s="194"/>
      <c r="E81" s="194"/>
      <c r="F81" s="194"/>
      <c r="G81" s="194"/>
      <c r="H81" s="194"/>
      <c r="I81" s="194"/>
      <c r="J81" s="194"/>
      <c r="K81" s="194"/>
      <c r="L81" s="194"/>
      <c r="M81" s="194"/>
      <c r="N81" s="194"/>
      <c r="O81" s="194"/>
      <c r="P81" s="194"/>
      <c r="Q81" s="194"/>
      <c r="R81" s="194"/>
      <c r="S81" s="194"/>
      <c r="T81" s="194"/>
      <c r="U81" s="194"/>
      <c r="V81" s="194"/>
    </row>
    <row r="82" spans="1:27" s="124" customFormat="1" ht="15" customHeight="1">
      <c r="A82" s="171"/>
      <c r="B82" s="171"/>
      <c r="C82" s="171"/>
      <c r="D82" s="194"/>
      <c r="E82" s="194"/>
      <c r="F82" s="194"/>
      <c r="G82" s="194"/>
      <c r="H82" s="194"/>
      <c r="I82" s="194"/>
      <c r="J82" s="194"/>
      <c r="K82" s="194"/>
      <c r="L82" s="194"/>
      <c r="M82" s="194"/>
      <c r="N82" s="194"/>
      <c r="O82" s="194"/>
      <c r="P82" s="194"/>
      <c r="Q82" s="194"/>
      <c r="R82" s="194"/>
      <c r="S82" s="194"/>
      <c r="T82" s="194"/>
      <c r="U82" s="194"/>
      <c r="V82" s="194"/>
    </row>
    <row r="83" spans="1:27" s="124" customFormat="1" ht="15" customHeight="1">
      <c r="A83" s="171"/>
      <c r="B83" s="308" t="s">
        <v>526</v>
      </c>
      <c r="C83" s="308"/>
      <c r="D83" s="308"/>
      <c r="E83" s="308"/>
      <c r="F83" s="308"/>
      <c r="G83" s="308"/>
      <c r="H83" s="194"/>
      <c r="I83" s="194"/>
      <c r="J83" s="194"/>
      <c r="K83" s="194"/>
      <c r="L83" s="194"/>
      <c r="M83" s="464" t="s">
        <v>178</v>
      </c>
      <c r="N83" s="464"/>
      <c r="O83" s="464"/>
      <c r="P83" s="464"/>
      <c r="Q83" s="464"/>
      <c r="R83" s="194"/>
      <c r="S83" s="194"/>
      <c r="T83" s="194"/>
      <c r="U83" s="194"/>
      <c r="V83" s="194"/>
      <c r="W83" s="308" t="s">
        <v>456</v>
      </c>
      <c r="X83" s="466"/>
      <c r="Y83" s="466"/>
      <c r="Z83" s="466"/>
      <c r="AA83" s="466"/>
    </row>
    <row r="84" spans="1:27" s="145" customFormat="1">
      <c r="B84" s="306" t="s">
        <v>70</v>
      </c>
      <c r="C84" s="306"/>
      <c r="D84" s="306"/>
      <c r="E84" s="306"/>
      <c r="F84" s="306"/>
      <c r="G84" s="306"/>
      <c r="H84" s="183"/>
      <c r="I84" s="183"/>
      <c r="J84" s="183"/>
      <c r="K84" s="183"/>
      <c r="L84" s="183"/>
      <c r="M84" s="306" t="s">
        <v>71</v>
      </c>
      <c r="N84" s="306"/>
      <c r="O84" s="306"/>
      <c r="P84" s="306"/>
      <c r="Q84" s="306"/>
      <c r="V84" s="124"/>
      <c r="W84" s="306" t="s">
        <v>105</v>
      </c>
      <c r="X84" s="306"/>
      <c r="Y84" s="306"/>
      <c r="Z84" s="306"/>
      <c r="AA84" s="306"/>
    </row>
    <row r="85" spans="1:27" s="145" customFormat="1">
      <c r="F85" s="120"/>
      <c r="G85" s="120"/>
      <c r="H85" s="120"/>
      <c r="I85" s="120"/>
      <c r="J85" s="120"/>
      <c r="K85" s="120"/>
      <c r="L85" s="120"/>
      <c r="Q85" s="120"/>
      <c r="R85" s="120"/>
      <c r="S85" s="120"/>
      <c r="T85" s="120"/>
      <c r="X85" s="120"/>
      <c r="Y85" s="120"/>
      <c r="Z85" s="120"/>
      <c r="AA85" s="120"/>
    </row>
    <row r="86" spans="1:27" s="124" customFormat="1">
      <c r="C86" s="199"/>
      <c r="D86" s="199"/>
      <c r="E86" s="199"/>
      <c r="F86" s="199"/>
      <c r="G86" s="199"/>
      <c r="H86" s="199"/>
      <c r="I86" s="200"/>
      <c r="J86" s="200"/>
      <c r="K86" s="200"/>
      <c r="L86" s="200"/>
      <c r="M86" s="200"/>
      <c r="N86" s="200"/>
      <c r="O86" s="200"/>
      <c r="P86" s="200"/>
      <c r="Q86" s="200"/>
      <c r="R86" s="200"/>
      <c r="S86" s="200"/>
      <c r="T86" s="200"/>
      <c r="U86" s="199"/>
      <c r="V86" s="199"/>
    </row>
    <row r="87" spans="1:27" s="414" customFormat="1" ht="33" customHeight="1">
      <c r="A87" s="413" t="s">
        <v>370</v>
      </c>
    </row>
    <row r="88" spans="1:27" s="124" customFormat="1">
      <c r="C88" s="199"/>
      <c r="D88" s="199"/>
      <c r="E88" s="199"/>
      <c r="F88" s="199"/>
      <c r="G88" s="199"/>
      <c r="H88" s="199"/>
      <c r="I88" s="199"/>
      <c r="J88" s="199"/>
      <c r="K88" s="199"/>
      <c r="L88" s="199"/>
      <c r="M88" s="199"/>
      <c r="N88" s="199"/>
      <c r="O88" s="199"/>
      <c r="P88" s="199"/>
      <c r="Q88" s="199"/>
      <c r="R88" s="199"/>
      <c r="S88" s="199"/>
      <c r="T88" s="199"/>
      <c r="U88" s="199"/>
      <c r="V88" s="199"/>
    </row>
    <row r="89" spans="1:27" s="124" customFormat="1">
      <c r="C89" s="201"/>
    </row>
    <row r="90" spans="1:27" s="124" customFormat="1"/>
    <row r="91" spans="1:27" s="124" customFormat="1"/>
    <row r="92" spans="1:27" s="124" customFormat="1" ht="19.5">
      <c r="C92" s="202"/>
    </row>
    <row r="93" spans="1:27" ht="19.5">
      <c r="C93" s="20"/>
    </row>
    <row r="94" spans="1:27" ht="19.5">
      <c r="C94" s="20"/>
    </row>
    <row r="95" spans="1:27" ht="19.5">
      <c r="C95" s="20"/>
    </row>
    <row r="96" spans="1:27" ht="19.5">
      <c r="C96" s="20"/>
    </row>
    <row r="97" spans="3:3" ht="19.5">
      <c r="C97" s="20"/>
    </row>
    <row r="98" spans="3:3" ht="19.5">
      <c r="C98" s="20"/>
    </row>
  </sheetData>
  <mergeCells count="251">
    <mergeCell ref="V75:Z75"/>
    <mergeCell ref="V76:Z76"/>
    <mergeCell ref="D18:G18"/>
    <mergeCell ref="D19:G19"/>
    <mergeCell ref="A9:Q9"/>
    <mergeCell ref="P18:Q18"/>
    <mergeCell ref="P19:Q19"/>
    <mergeCell ref="B19:C19"/>
    <mergeCell ref="R74:S74"/>
    <mergeCell ref="B18:C18"/>
    <mergeCell ref="T76:U76"/>
    <mergeCell ref="T74:U74"/>
    <mergeCell ref="N72:O73"/>
    <mergeCell ref="B74:C74"/>
    <mergeCell ref="F71:G73"/>
    <mergeCell ref="B21:C21"/>
    <mergeCell ref="H20:O20"/>
    <mergeCell ref="F74:G74"/>
    <mergeCell ref="H18:O18"/>
    <mergeCell ref="X18:Z18"/>
    <mergeCell ref="R76:S76"/>
    <mergeCell ref="T75:U75"/>
    <mergeCell ref="B32:L32"/>
    <mergeCell ref="R75:S75"/>
    <mergeCell ref="T77:U77"/>
    <mergeCell ref="B84:G84"/>
    <mergeCell ref="W84:AA84"/>
    <mergeCell ref="M83:Q83"/>
    <mergeCell ref="M84:Q84"/>
    <mergeCell ref="V77:Z77"/>
    <mergeCell ref="R78:S78"/>
    <mergeCell ref="H78:I78"/>
    <mergeCell ref="L78:M78"/>
    <mergeCell ref="N78:O78"/>
    <mergeCell ref="B83:G83"/>
    <mergeCell ref="W83:AA83"/>
    <mergeCell ref="T78:U78"/>
    <mergeCell ref="V78:Z78"/>
    <mergeCell ref="J78:K78"/>
    <mergeCell ref="P78:Q78"/>
    <mergeCell ref="F78:G78"/>
    <mergeCell ref="A78:E78"/>
    <mergeCell ref="P77:Q77"/>
    <mergeCell ref="AA77:AF77"/>
    <mergeCell ref="AA78:AF78"/>
    <mergeCell ref="F77:G77"/>
    <mergeCell ref="X20:Z20"/>
    <mergeCell ref="L71:U71"/>
    <mergeCell ref="B30:L30"/>
    <mergeCell ref="J74:K74"/>
    <mergeCell ref="A65:L65"/>
    <mergeCell ref="B33:L33"/>
    <mergeCell ref="B34:L34"/>
    <mergeCell ref="B35:L35"/>
    <mergeCell ref="B36:L36"/>
    <mergeCell ref="B44:L44"/>
    <mergeCell ref="B45:L45"/>
    <mergeCell ref="R73:S73"/>
    <mergeCell ref="P74:Q74"/>
    <mergeCell ref="A66:L66"/>
    <mergeCell ref="A71:A73"/>
    <mergeCell ref="J71:K73"/>
    <mergeCell ref="L74:M74"/>
    <mergeCell ref="N74:O74"/>
    <mergeCell ref="P72:U72"/>
    <mergeCell ref="V74:Z74"/>
    <mergeCell ref="T73:U73"/>
    <mergeCell ref="L72:M73"/>
    <mergeCell ref="H71:I73"/>
    <mergeCell ref="H74:I74"/>
    <mergeCell ref="R9:T9"/>
    <mergeCell ref="U9:W9"/>
    <mergeCell ref="D14:G16"/>
    <mergeCell ref="D20:G20"/>
    <mergeCell ref="A22:Q22"/>
    <mergeCell ref="AD17:AF17"/>
    <mergeCell ref="AD18:AF18"/>
    <mergeCell ref="AD19:AF19"/>
    <mergeCell ref="AD20:AF20"/>
    <mergeCell ref="R20:T20"/>
    <mergeCell ref="R22:T22"/>
    <mergeCell ref="AD14:AF16"/>
    <mergeCell ref="AA14:AC16"/>
    <mergeCell ref="P14:Q16"/>
    <mergeCell ref="R14:Z14"/>
    <mergeCell ref="AA9:AC9"/>
    <mergeCell ref="X15:Z16"/>
    <mergeCell ref="AA21:AC21"/>
    <mergeCell ref="R17:T17"/>
    <mergeCell ref="R18:T18"/>
    <mergeCell ref="AA22:AC22"/>
    <mergeCell ref="AA19:AC19"/>
    <mergeCell ref="AA20:AC20"/>
    <mergeCell ref="X19:Z19"/>
    <mergeCell ref="X9:Z9"/>
    <mergeCell ref="X22:Z22"/>
    <mergeCell ref="AD21:AF21"/>
    <mergeCell ref="AD9:AF9"/>
    <mergeCell ref="Y28:Y29"/>
    <mergeCell ref="Z28:Z29"/>
    <mergeCell ref="AA28:AA29"/>
    <mergeCell ref="AB28:AB29"/>
    <mergeCell ref="AC27:AF27"/>
    <mergeCell ref="U27:X27"/>
    <mergeCell ref="Z26:AB26"/>
    <mergeCell ref="AA17:AC17"/>
    <mergeCell ref="AA18:AC18"/>
    <mergeCell ref="AD22:AF22"/>
    <mergeCell ref="AD26:AF26"/>
    <mergeCell ref="X21:Z21"/>
    <mergeCell ref="X17:Z17"/>
    <mergeCell ref="U17:W17"/>
    <mergeCell ref="U15:W16"/>
    <mergeCell ref="U21:W21"/>
    <mergeCell ref="U22:W22"/>
    <mergeCell ref="U18:W18"/>
    <mergeCell ref="U19:W19"/>
    <mergeCell ref="U20:W20"/>
    <mergeCell ref="A4:A5"/>
    <mergeCell ref="U7:W7"/>
    <mergeCell ref="U5:W5"/>
    <mergeCell ref="X5:Z5"/>
    <mergeCell ref="R6:T6"/>
    <mergeCell ref="U6:W6"/>
    <mergeCell ref="G4:Q5"/>
    <mergeCell ref="G6:Q6"/>
    <mergeCell ref="B4:C5"/>
    <mergeCell ref="D4:F5"/>
    <mergeCell ref="G7:Q7"/>
    <mergeCell ref="X6:Z6"/>
    <mergeCell ref="D6:F6"/>
    <mergeCell ref="D7:F7"/>
    <mergeCell ref="R5:T5"/>
    <mergeCell ref="B63:L63"/>
    <mergeCell ref="B64:L64"/>
    <mergeCell ref="B47:L47"/>
    <mergeCell ref="B54:L54"/>
    <mergeCell ref="B59:L59"/>
    <mergeCell ref="B60:L60"/>
    <mergeCell ref="B61:L61"/>
    <mergeCell ref="B48:L48"/>
    <mergeCell ref="B49:L49"/>
    <mergeCell ref="B52:L52"/>
    <mergeCell ref="U28:U29"/>
    <mergeCell ref="B31:L31"/>
    <mergeCell ref="T28:T29"/>
    <mergeCell ref="V28:V29"/>
    <mergeCell ref="D71:E73"/>
    <mergeCell ref="R21:T21"/>
    <mergeCell ref="V71:Z73"/>
    <mergeCell ref="B37:L37"/>
    <mergeCell ref="B42:L42"/>
    <mergeCell ref="B43:L43"/>
    <mergeCell ref="B38:L38"/>
    <mergeCell ref="B39:L39"/>
    <mergeCell ref="B40:L40"/>
    <mergeCell ref="B41:L41"/>
    <mergeCell ref="B56:L56"/>
    <mergeCell ref="B46:L46"/>
    <mergeCell ref="B57:L57"/>
    <mergeCell ref="B53:L53"/>
    <mergeCell ref="B50:L50"/>
    <mergeCell ref="B51:L51"/>
    <mergeCell ref="B55:L55"/>
    <mergeCell ref="B71:C73"/>
    <mergeCell ref="B58:L58"/>
    <mergeCell ref="B62:L62"/>
    <mergeCell ref="A14:A16"/>
    <mergeCell ref="H14:O16"/>
    <mergeCell ref="M27:P27"/>
    <mergeCell ref="P28:P29"/>
    <mergeCell ref="M28:M29"/>
    <mergeCell ref="N28:N29"/>
    <mergeCell ref="H19:O19"/>
    <mergeCell ref="H17:O17"/>
    <mergeCell ref="D21:G21"/>
    <mergeCell ref="B14:C16"/>
    <mergeCell ref="B17:C17"/>
    <mergeCell ref="O28:O29"/>
    <mergeCell ref="B27:L29"/>
    <mergeCell ref="P21:Q21"/>
    <mergeCell ref="Q27:T27"/>
    <mergeCell ref="R19:T19"/>
    <mergeCell ref="R15:T16"/>
    <mergeCell ref="H21:O21"/>
    <mergeCell ref="R28:R29"/>
    <mergeCell ref="A87:XFD87"/>
    <mergeCell ref="AA71:AF73"/>
    <mergeCell ref="AD70:AF70"/>
    <mergeCell ref="W28:W29"/>
    <mergeCell ref="X28:X29"/>
    <mergeCell ref="AC28:AC29"/>
    <mergeCell ref="AA76:AF76"/>
    <mergeCell ref="AA74:AF74"/>
    <mergeCell ref="AA75:AF75"/>
    <mergeCell ref="AD28:AD29"/>
    <mergeCell ref="H76:I76"/>
    <mergeCell ref="H77:I77"/>
    <mergeCell ref="J77:K77"/>
    <mergeCell ref="A27:A29"/>
    <mergeCell ref="AE28:AE29"/>
    <mergeCell ref="AF28:AF29"/>
    <mergeCell ref="Y27:AB27"/>
    <mergeCell ref="S28:S29"/>
    <mergeCell ref="D77:E77"/>
    <mergeCell ref="L77:M77"/>
    <mergeCell ref="N77:O77"/>
    <mergeCell ref="Q28:Q29"/>
    <mergeCell ref="D76:E76"/>
    <mergeCell ref="B76:C76"/>
    <mergeCell ref="F76:G76"/>
    <mergeCell ref="B77:C77"/>
    <mergeCell ref="R77:S77"/>
    <mergeCell ref="P76:Q76"/>
    <mergeCell ref="L76:M76"/>
    <mergeCell ref="N76:O76"/>
    <mergeCell ref="J76:K76"/>
    <mergeCell ref="P75:Q75"/>
    <mergeCell ref="P73:Q73"/>
    <mergeCell ref="J75:K75"/>
    <mergeCell ref="L75:M75"/>
    <mergeCell ref="D75:E75"/>
    <mergeCell ref="F75:G75"/>
    <mergeCell ref="D74:E74"/>
    <mergeCell ref="N75:O75"/>
    <mergeCell ref="H75:I75"/>
    <mergeCell ref="B75:C75"/>
    <mergeCell ref="AE1:AF1"/>
    <mergeCell ref="B20:C20"/>
    <mergeCell ref="P17:Q17"/>
    <mergeCell ref="P20:Q20"/>
    <mergeCell ref="D17:G17"/>
    <mergeCell ref="AD6:AF6"/>
    <mergeCell ref="AA7:AC7"/>
    <mergeCell ref="AA6:AC6"/>
    <mergeCell ref="AD4:AF5"/>
    <mergeCell ref="AA4:AC5"/>
    <mergeCell ref="R4:Z4"/>
    <mergeCell ref="D8:F8"/>
    <mergeCell ref="B6:C6"/>
    <mergeCell ref="B7:C7"/>
    <mergeCell ref="B8:C8"/>
    <mergeCell ref="G8:Q8"/>
    <mergeCell ref="U8:W8"/>
    <mergeCell ref="X7:Z7"/>
    <mergeCell ref="R7:T7"/>
    <mergeCell ref="X8:Z8"/>
    <mergeCell ref="R8:T8"/>
    <mergeCell ref="AD7:AF7"/>
    <mergeCell ref="AD8:AF8"/>
    <mergeCell ref="AA8:AC8"/>
  </mergeCells>
  <phoneticPr fontId="3" type="noConversion"/>
  <pageMargins left="0.23622047244094491" right="0.23622047244094491" top="0.74803149606299213" bottom="0.74803149606299213" header="0.31496062992125984" footer="0.31496062992125984"/>
  <pageSetup paperSize="9" scale="37" orientation="landscape" verticalDpi="1200" r:id="rId1"/>
  <headerFooter alignWithMargins="0"/>
  <ignoredErrors>
    <ignoredError sqref="U22:Z22 AE66:AF66 U9:Z9 R22 M65:N65 F78:U78" formulaRange="1"/>
    <ignoredError sqref="AA66:AB66 O66 M66 P66:Q66 S66:U66 W66:Y66" evalError="1" formulaRange="1"/>
    <ignoredError sqref="AC66:AD66 N66 R66 V66 Z66 AD18:AF22 AD7:AF8 AB31:AB32 X31:X32 T31:T32 P31:P32 AD9:AF9" evalError="1"/>
    <ignoredError sqref="P65:R65 Y65:Z65" evalError="1" formula="1" formulaRange="1"/>
    <ignoredError sqref="T65 X65 AB65" evalError="1" formula="1"/>
    <ignoredError sqref="AA65" formula="1"/>
  </ignoredErrors>
</worksheet>
</file>

<file path=xl/worksheets/sheet9.xml><?xml version="1.0" encoding="utf-8"?>
<worksheet xmlns="http://schemas.openxmlformats.org/spreadsheetml/2006/main" xmlns:r="http://schemas.openxmlformats.org/officeDocument/2006/relationships">
  <sheetPr>
    <tabColor rgb="FFFFFF99"/>
    <pageSetUpPr fitToPage="1"/>
  </sheetPr>
  <dimension ref="A2:H21"/>
  <sheetViews>
    <sheetView view="pageBreakPreview" zoomScale="60" zoomScaleNormal="75" workbookViewId="0">
      <selection activeCell="N7" sqref="N7"/>
    </sheetView>
  </sheetViews>
  <sheetFormatPr defaultRowHeight="12.75"/>
  <cols>
    <col min="1" max="1" width="39.42578125" customWidth="1"/>
    <col min="2" max="2" width="12.85546875" customWidth="1"/>
    <col min="3" max="3" width="19.7109375" customWidth="1"/>
    <col min="4" max="4" width="19" customWidth="1"/>
    <col min="5" max="5" width="16.28515625" customWidth="1"/>
    <col min="6" max="6" width="16.7109375" customWidth="1"/>
    <col min="7" max="7" width="12.85546875" customWidth="1"/>
    <col min="8" max="8" width="13.42578125" customWidth="1"/>
  </cols>
  <sheetData>
    <row r="2" spans="1:8" ht="18.75">
      <c r="H2" s="99" t="s">
        <v>404</v>
      </c>
    </row>
    <row r="3" spans="1:8" ht="18.75">
      <c r="A3" s="288" t="s">
        <v>381</v>
      </c>
      <c r="B3" s="288"/>
      <c r="C3" s="288"/>
      <c r="D3" s="288"/>
      <c r="E3" s="288"/>
      <c r="F3" s="288"/>
      <c r="G3" s="288"/>
      <c r="H3" s="288"/>
    </row>
    <row r="4" spans="1:8" ht="18.75">
      <c r="A4" s="325" t="s">
        <v>378</v>
      </c>
      <c r="B4" s="325"/>
      <c r="C4" s="325"/>
      <c r="D4" s="325"/>
      <c r="E4" s="325"/>
      <c r="F4" s="325"/>
      <c r="G4" s="325"/>
      <c r="H4" s="325"/>
    </row>
    <row r="5" spans="1:8" ht="45.75" customHeight="1">
      <c r="A5" s="323" t="s">
        <v>172</v>
      </c>
      <c r="B5" s="289" t="s">
        <v>18</v>
      </c>
      <c r="C5" s="289" t="s">
        <v>149</v>
      </c>
      <c r="D5" s="289"/>
      <c r="E5" s="290" t="s">
        <v>410</v>
      </c>
      <c r="F5" s="290"/>
      <c r="G5" s="290"/>
      <c r="H5" s="290"/>
    </row>
    <row r="6" spans="1:8" ht="65.25" customHeight="1">
      <c r="A6" s="324"/>
      <c r="B6" s="289"/>
      <c r="C6" s="7" t="s">
        <v>440</v>
      </c>
      <c r="D6" s="7" t="s">
        <v>441</v>
      </c>
      <c r="E6" s="7" t="s">
        <v>161</v>
      </c>
      <c r="F6" s="7" t="s">
        <v>155</v>
      </c>
      <c r="G6" s="38" t="s">
        <v>167</v>
      </c>
      <c r="H6" s="38" t="s">
        <v>168</v>
      </c>
    </row>
    <row r="7" spans="1:8" ht="18.75">
      <c r="A7" s="6">
        <v>1</v>
      </c>
      <c r="B7" s="7">
        <v>2</v>
      </c>
      <c r="C7" s="6">
        <v>3</v>
      </c>
      <c r="D7" s="7">
        <v>4</v>
      </c>
      <c r="E7" s="6">
        <v>5</v>
      </c>
      <c r="F7" s="7">
        <v>6</v>
      </c>
      <c r="G7" s="6">
        <v>7</v>
      </c>
      <c r="H7" s="7">
        <v>8</v>
      </c>
    </row>
    <row r="8" spans="1:8" ht="18.75">
      <c r="A8" s="473" t="s">
        <v>382</v>
      </c>
      <c r="B8" s="474"/>
      <c r="C8" s="474"/>
      <c r="D8" s="474"/>
      <c r="E8" s="474"/>
      <c r="F8" s="474"/>
      <c r="G8" s="474"/>
      <c r="H8" s="475"/>
    </row>
    <row r="9" spans="1:8" ht="45.75" customHeight="1">
      <c r="A9" s="212" t="s">
        <v>470</v>
      </c>
      <c r="B9" s="143">
        <v>6000</v>
      </c>
      <c r="C9" s="110">
        <f>SUM(C11:C12)</f>
        <v>0</v>
      </c>
      <c r="D9" s="110">
        <f>SUM(D11:D12)</f>
        <v>80</v>
      </c>
      <c r="E9" s="110">
        <f>SUM(E11:E12)</f>
        <v>80</v>
      </c>
      <c r="F9" s="110">
        <f>SUM(F11:F12)</f>
        <v>80</v>
      </c>
      <c r="G9" s="110">
        <f>F9-E9</f>
        <v>0</v>
      </c>
      <c r="H9" s="111">
        <f>(F9/E9)*100</f>
        <v>100</v>
      </c>
    </row>
    <row r="10" spans="1:8" ht="28.5" customHeight="1">
      <c r="A10" s="476" t="s">
        <v>383</v>
      </c>
      <c r="B10" s="477"/>
      <c r="C10" s="477"/>
      <c r="D10" s="477"/>
      <c r="E10" s="477"/>
      <c r="F10" s="477"/>
      <c r="G10" s="477"/>
      <c r="H10" s="478"/>
    </row>
    <row r="11" spans="1:8" ht="56.25">
      <c r="A11" s="101" t="s">
        <v>384</v>
      </c>
      <c r="B11" s="143">
        <v>6010</v>
      </c>
      <c r="C11" s="103"/>
      <c r="D11" s="103"/>
      <c r="E11" s="103"/>
      <c r="F11" s="103"/>
      <c r="G11" s="103"/>
      <c r="H11" s="213" t="e">
        <f>(F11/E11)*100</f>
        <v>#DIV/0!</v>
      </c>
    </row>
    <row r="12" spans="1:8" ht="37.5">
      <c r="A12" s="101" t="s">
        <v>385</v>
      </c>
      <c r="B12" s="144">
        <v>6020</v>
      </c>
      <c r="C12" s="103"/>
      <c r="D12" s="103">
        <v>80</v>
      </c>
      <c r="E12" s="103">
        <v>80</v>
      </c>
      <c r="F12" s="103">
        <v>80</v>
      </c>
      <c r="G12" s="103"/>
      <c r="H12" s="104">
        <f>(F12/E12)*100</f>
        <v>100</v>
      </c>
    </row>
    <row r="13" spans="1:8" ht="18.75">
      <c r="A13" s="123"/>
      <c r="B13" s="123"/>
      <c r="C13" s="123"/>
      <c r="D13" s="123"/>
      <c r="E13" s="123"/>
      <c r="F13" s="123"/>
      <c r="G13" s="123"/>
      <c r="H13" s="123"/>
    </row>
    <row r="14" spans="1:8" ht="18.75">
      <c r="A14" s="123"/>
      <c r="B14" s="123"/>
      <c r="C14" s="123"/>
      <c r="D14" s="123"/>
      <c r="E14" s="123"/>
      <c r="F14" s="123"/>
      <c r="G14" s="123"/>
      <c r="H14" s="123"/>
    </row>
    <row r="15" spans="1:8" ht="18.75">
      <c r="A15" s="145"/>
      <c r="B15" s="124"/>
      <c r="C15" s="124"/>
      <c r="D15" s="124"/>
      <c r="E15" s="124"/>
      <c r="F15" s="124"/>
      <c r="G15" s="124"/>
      <c r="H15" s="124"/>
    </row>
    <row r="16" spans="1:8" ht="18.75">
      <c r="A16" s="253" t="s">
        <v>464</v>
      </c>
      <c r="B16" s="121"/>
      <c r="C16" s="321" t="s">
        <v>151</v>
      </c>
      <c r="D16" s="321"/>
      <c r="E16" s="122"/>
      <c r="F16" s="308" t="s">
        <v>456</v>
      </c>
      <c r="G16" s="308"/>
      <c r="H16" s="308"/>
    </row>
    <row r="17" spans="1:8" ht="18.75">
      <c r="A17" s="120" t="s">
        <v>70</v>
      </c>
      <c r="B17" s="123"/>
      <c r="C17" s="319" t="s">
        <v>71</v>
      </c>
      <c r="D17" s="319"/>
      <c r="E17" s="123"/>
      <c r="F17" s="306" t="s">
        <v>193</v>
      </c>
      <c r="G17" s="306"/>
      <c r="H17" s="306"/>
    </row>
    <row r="18" spans="1:8">
      <c r="A18" s="203"/>
      <c r="B18" s="203"/>
      <c r="C18" s="203"/>
      <c r="D18" s="203"/>
      <c r="E18" s="203"/>
      <c r="F18" s="203"/>
      <c r="G18" s="203"/>
      <c r="H18" s="203"/>
    </row>
    <row r="19" spans="1:8" ht="29.25" customHeight="1">
      <c r="A19" s="471"/>
      <c r="B19" s="471"/>
      <c r="C19" s="471"/>
      <c r="D19" s="471"/>
      <c r="E19" s="471"/>
      <c r="F19" s="471"/>
      <c r="G19" s="471"/>
      <c r="H19" s="472"/>
    </row>
    <row r="20" spans="1:8">
      <c r="A20" s="203"/>
      <c r="B20" s="203"/>
      <c r="C20" s="203"/>
      <c r="D20" s="203"/>
      <c r="E20" s="203"/>
      <c r="F20" s="203"/>
      <c r="G20" s="203"/>
      <c r="H20" s="203"/>
    </row>
    <row r="21" spans="1:8">
      <c r="A21" s="203"/>
      <c r="B21" s="203"/>
      <c r="C21" s="203"/>
      <c r="D21" s="203"/>
      <c r="E21" s="203"/>
      <c r="F21" s="203"/>
      <c r="G21" s="203"/>
      <c r="H21" s="203"/>
    </row>
  </sheetData>
  <mergeCells count="13">
    <mergeCell ref="A19:H19"/>
    <mergeCell ref="A3:H3"/>
    <mergeCell ref="A4:H4"/>
    <mergeCell ref="A5:A6"/>
    <mergeCell ref="B5:B6"/>
    <mergeCell ref="C5:D5"/>
    <mergeCell ref="E5:H5"/>
    <mergeCell ref="A8:H8"/>
    <mergeCell ref="A10:H10"/>
    <mergeCell ref="C17:D17"/>
    <mergeCell ref="F17:H17"/>
    <mergeCell ref="C16:D16"/>
    <mergeCell ref="F16:H16"/>
  </mergeCells>
  <pageMargins left="0.70866141732283472" right="0.70866141732283472" top="0.74803149606299213" bottom="0.74803149606299213" header="0.31496062992125984" footer="0.31496062992125984"/>
  <pageSetup paperSize="9" scale="8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9</vt:i4>
      </vt:variant>
      <vt:variant>
        <vt:lpstr>Именованные диапазоны</vt:lpstr>
      </vt:variant>
      <vt:variant>
        <vt:i4>14</vt:i4>
      </vt:variant>
    </vt:vector>
  </HeadingPairs>
  <TitlesOfParts>
    <vt:vector size="23" baseType="lpstr">
      <vt:lpstr>Осн. фін. пок.</vt:lpstr>
      <vt:lpstr>I. Фін результат</vt:lpstr>
      <vt:lpstr>ІІ. Розр. з бюджетом</vt:lpstr>
      <vt:lpstr>ІІІ. Рух грош. коштів</vt:lpstr>
      <vt:lpstr>IV. Кап. інвестиції</vt:lpstr>
      <vt:lpstr> V. Коефіцієнти</vt:lpstr>
      <vt:lpstr>6.1. Інша інфо_1</vt:lpstr>
      <vt:lpstr>6.2. Інша інфо_2</vt:lpstr>
      <vt:lpstr>VII Статутн. капіт</vt:lpstr>
      <vt:lpstr>' V. Коефіцієнти'!Заголовки_для_печати</vt:lpstr>
      <vt:lpstr>'I. Фін результат'!Заголовки_для_печати</vt:lpstr>
      <vt:lpstr>'ІІ. Розр. з бюджетом'!Заголовки_для_печати</vt:lpstr>
      <vt:lpstr>'ІІІ. Рух грош. коштів'!Заголовки_для_печати</vt:lpstr>
      <vt:lpstr>'Осн. фін. пок.'!Заголовки_для_печати</vt:lpstr>
      <vt:lpstr>' V. Коефіцієнти'!Область_печати</vt:lpstr>
      <vt:lpstr>'6.1. Інша інфо_1'!Область_печати</vt:lpstr>
      <vt:lpstr>'6.2. Інша інфо_2'!Область_печати</vt:lpstr>
      <vt:lpstr>'I. Фін результат'!Область_печати</vt:lpstr>
      <vt:lpstr>'IV. Кап. інвестиції'!Область_печати</vt:lpstr>
      <vt:lpstr>'VII Статутн. капіт'!Область_печати</vt:lpstr>
      <vt:lpstr>'ІІ. Розр. з бюджетом'!Область_печати</vt:lpstr>
      <vt:lpstr>'ІІІ. Рух грош. коштів'!Область_печати</vt:lpstr>
      <vt:lpstr>'Осн. фін. пок.'!Область_печати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Мельник Олена Володимирівна</dc:creator>
  <cp:lastModifiedBy>MLDC</cp:lastModifiedBy>
  <cp:lastPrinted>2018-04-24T09:43:03Z</cp:lastPrinted>
  <dcterms:created xsi:type="dcterms:W3CDTF">2003-03-13T16:00:22Z</dcterms:created>
  <dcterms:modified xsi:type="dcterms:W3CDTF">2018-04-24T09:45:09Z</dcterms:modified>
</cp:coreProperties>
</file>